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F206" i="1"/>
  <c r="C142"/>
  <c r="F205"/>
  <c r="E141"/>
  <c r="E140"/>
  <c r="C170"/>
  <c r="D192"/>
  <c r="C206" s="1"/>
  <c r="D203"/>
  <c r="D198"/>
  <c r="H122"/>
  <c r="H138" l="1"/>
  <c r="H55"/>
  <c r="H54"/>
  <c r="H53"/>
  <c r="D185"/>
  <c r="C205" s="1"/>
  <c r="H12"/>
  <c r="H64"/>
  <c r="H63"/>
  <c r="H62"/>
  <c r="H61"/>
  <c r="H60"/>
  <c r="H76"/>
  <c r="H75"/>
  <c r="H74"/>
  <c r="H73"/>
  <c r="H72"/>
  <c r="H71"/>
  <c r="H70"/>
  <c r="H69"/>
  <c r="H68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1"/>
  <c r="H10"/>
  <c r="H9"/>
  <c r="H8"/>
  <c r="H7"/>
  <c r="H6"/>
  <c r="H5"/>
  <c r="H4"/>
  <c r="H3"/>
  <c r="H2"/>
  <c r="I124" l="1"/>
  <c r="H109"/>
  <c r="I125"/>
  <c r="I126"/>
  <c r="H174" s="1"/>
  <c r="H175"/>
  <c r="H176"/>
  <c r="H173"/>
  <c r="C136" l="1"/>
  <c r="I123"/>
  <c r="C137" s="1"/>
  <c r="H177"/>
  <c r="H172"/>
  <c r="E136"/>
  <c r="D136"/>
  <c r="N142" l="1"/>
  <c r="N148"/>
  <c r="N144"/>
  <c r="N168"/>
  <c r="L142"/>
  <c r="L148"/>
  <c r="L144"/>
  <c r="L168"/>
  <c r="D166"/>
  <c r="M142"/>
  <c r="M148"/>
  <c r="M144"/>
  <c r="M168"/>
  <c r="L143"/>
  <c r="L150"/>
  <c r="L145"/>
  <c r="L169"/>
  <c r="D156"/>
  <c r="D160"/>
  <c r="D154"/>
  <c r="D146"/>
  <c r="D140"/>
  <c r="D168"/>
  <c r="D170" s="1"/>
  <c r="D162"/>
  <c r="D142"/>
  <c r="D144"/>
  <c r="D149"/>
  <c r="D152"/>
  <c r="D164"/>
  <c r="D148"/>
  <c r="D158"/>
  <c r="E149"/>
  <c r="E166"/>
  <c r="E162"/>
  <c r="E158"/>
  <c r="E154"/>
  <c r="E148"/>
  <c r="E164"/>
  <c r="E152"/>
  <c r="E168"/>
  <c r="E170" s="1"/>
  <c r="E160"/>
  <c r="E156"/>
  <c r="C148"/>
  <c r="F209" s="1"/>
  <c r="C168"/>
  <c r="C164"/>
  <c r="C160"/>
  <c r="C156"/>
  <c r="C152"/>
  <c r="C140"/>
  <c r="C149"/>
  <c r="F210" s="1"/>
  <c r="C162"/>
  <c r="F216" s="1"/>
  <c r="C158"/>
  <c r="C166"/>
  <c r="C154"/>
  <c r="E146"/>
  <c r="E142"/>
  <c r="E144"/>
  <c r="C146"/>
  <c r="C144"/>
  <c r="F213" l="1"/>
  <c r="D137"/>
  <c r="M143" l="1"/>
  <c r="M150"/>
  <c r="M145"/>
  <c r="M169"/>
  <c r="D161"/>
  <c r="D147"/>
  <c r="D157"/>
  <c r="D141"/>
  <c r="D150"/>
  <c r="D165"/>
  <c r="D155"/>
  <c r="D159"/>
  <c r="D145"/>
  <c r="D167"/>
  <c r="D153"/>
  <c r="D143"/>
  <c r="D151"/>
  <c r="D163"/>
  <c r="D169"/>
  <c r="D171" s="1"/>
  <c r="E137"/>
  <c r="N143" l="1"/>
  <c r="N150"/>
  <c r="N145"/>
  <c r="N169"/>
  <c r="C159"/>
  <c r="C147"/>
  <c r="C150"/>
  <c r="C167"/>
  <c r="C151"/>
  <c r="C155"/>
  <c r="C143"/>
  <c r="C169"/>
  <c r="C171" s="1"/>
  <c r="C141"/>
  <c r="C163"/>
  <c r="C153"/>
  <c r="C165"/>
  <c r="C161"/>
  <c r="C145"/>
  <c r="C157"/>
  <c r="E159"/>
  <c r="E155"/>
  <c r="E167"/>
  <c r="E147"/>
  <c r="E163"/>
  <c r="G216" s="1"/>
  <c r="E169"/>
  <c r="G213" s="1"/>
  <c r="E143"/>
  <c r="G205" s="1"/>
  <c r="E161"/>
  <c r="E153"/>
  <c r="E157"/>
  <c r="E165"/>
  <c r="E145"/>
  <c r="G206" s="1"/>
  <c r="E151"/>
  <c r="G210" s="1"/>
  <c r="E150"/>
  <c r="G209" s="1"/>
  <c r="E171" l="1"/>
</calcChain>
</file>

<file path=xl/sharedStrings.xml><?xml version="1.0" encoding="utf-8"?>
<sst xmlns="http://schemas.openxmlformats.org/spreadsheetml/2006/main" count="624" uniqueCount="373">
  <si>
    <t>№ п\п</t>
  </si>
  <si>
    <t>строительный адрес</t>
  </si>
  <si>
    <t>почтовый адрес</t>
  </si>
  <si>
    <t>секции/этажность</t>
  </si>
  <si>
    <t>тип дома</t>
  </si>
  <si>
    <t>Мкр. 1, корп. 1А</t>
  </si>
  <si>
    <t>Мкр. 1, корп. 1Б</t>
  </si>
  <si>
    <t>Мкр. 1, корп. 2А</t>
  </si>
  <si>
    <t>Мкр. 1, корп. 2Б</t>
  </si>
  <si>
    <t>Мкр. 1, корп. 3</t>
  </si>
  <si>
    <t>Мкр. 1, корп. 3К</t>
  </si>
  <si>
    <t>Мкр. 1, корп. 5</t>
  </si>
  <si>
    <t>Мкр. 1, корп. 6А</t>
  </si>
  <si>
    <t>Мкр. 1, корп. 6Б</t>
  </si>
  <si>
    <t>Мкр. 1, корп. 7</t>
  </si>
  <si>
    <t>Мкр. 1, корп. 8</t>
  </si>
  <si>
    <t>Мкр. 1, корп. 9</t>
  </si>
  <si>
    <t>Мкр. 1, корп. 10</t>
  </si>
  <si>
    <t>Мкр. 1, корп. 11</t>
  </si>
  <si>
    <t>Мкр. 1, корп. 12А</t>
  </si>
  <si>
    <t>Мкр. 1, корп. 12Б</t>
  </si>
  <si>
    <t>Мкр. 1, корп. 13</t>
  </si>
  <si>
    <t>Мкр. 1, корп. 14</t>
  </si>
  <si>
    <t>Мкр. 1, корп. 15</t>
  </si>
  <si>
    <t>Мкр. 1, корп. 16</t>
  </si>
  <si>
    <t>Мкр. 1, корп. 17</t>
  </si>
  <si>
    <t>Мкр. 1, корп. 18</t>
  </si>
  <si>
    <t>Мкр. 1, корп. 19</t>
  </si>
  <si>
    <t>Мкр. 1, корп. 20</t>
  </si>
  <si>
    <t>Мкр. 1, корп. 21</t>
  </si>
  <si>
    <t>Мкр. 1, корп. 22</t>
  </si>
  <si>
    <t>Мкр. 2, корп. 1</t>
  </si>
  <si>
    <t>Мкр. 2, корп. 2А</t>
  </si>
  <si>
    <t>Мкр. 2, корп. 2Б</t>
  </si>
  <si>
    <t>Мкр. 2, корп. 3</t>
  </si>
  <si>
    <t>Мкр. 2, корп. 4</t>
  </si>
  <si>
    <t>Мкр. 2, корп. 5</t>
  </si>
  <si>
    <t>Мкр. 2, корп. 6</t>
  </si>
  <si>
    <t>Мкр. 2, корп. 7</t>
  </si>
  <si>
    <t>Мкр. 2, корп. 8</t>
  </si>
  <si>
    <t>Мкр. 2, корп. 9</t>
  </si>
  <si>
    <t>Мкр. 2, корп. 10</t>
  </si>
  <si>
    <t>Мкр. 2, корп. 11</t>
  </si>
  <si>
    <t>Мкр. 2, корп. 12</t>
  </si>
  <si>
    <t>Мкр. 2, корп. 13</t>
  </si>
  <si>
    <t>Мкр. 2, корп. 14</t>
  </si>
  <si>
    <t>Мкр. 2, корп. 15</t>
  </si>
  <si>
    <t>Мкр. 3, корп. 1А</t>
  </si>
  <si>
    <t>Мкр. 3, корп. 1Б</t>
  </si>
  <si>
    <t>Мкр. 3, корп. 1В</t>
  </si>
  <si>
    <t>Мкр. 3, корп. 2</t>
  </si>
  <si>
    <t>Мкр. 3, корп. 3</t>
  </si>
  <si>
    <t>Мкр. 3, корп. 4</t>
  </si>
  <si>
    <t>Мкр. 3, корп. 5</t>
  </si>
  <si>
    <t>Мкр. 3, корп. 6</t>
  </si>
  <si>
    <t>Мкр. 3, корп. 7</t>
  </si>
  <si>
    <t>Мкр. 4, корп. 1</t>
  </si>
  <si>
    <t>Мкр. 4, корп. 2</t>
  </si>
  <si>
    <t>Мкр. 4, корп. 3</t>
  </si>
  <si>
    <t>Мкр. 4, корп. 4</t>
  </si>
  <si>
    <t>Мкр. 4, корп. 5</t>
  </si>
  <si>
    <t>Мкр. 4, корп. 6</t>
  </si>
  <si>
    <t>Мкр. 4, корп. 7</t>
  </si>
  <si>
    <t>Мкр. 4, корп. 8</t>
  </si>
  <si>
    <t>Мкр. 4, корп. 9</t>
  </si>
  <si>
    <t>Мкр. 4, корп. 36</t>
  </si>
  <si>
    <t>Мкр. 4, корп. 37</t>
  </si>
  <si>
    <t>Мкр. 4, корп. 38</t>
  </si>
  <si>
    <t>Мкр. 4, корп. 39</t>
  </si>
  <si>
    <t>Мкр. 4, корп. 40</t>
  </si>
  <si>
    <t>ДСК-1 корп. 6а</t>
  </si>
  <si>
    <t>ДСК-1 корп. 10</t>
  </si>
  <si>
    <t>ДСК-1 корп. 1</t>
  </si>
  <si>
    <t>ДСК-1 корп.2</t>
  </si>
  <si>
    <t>ДСК-1 корп. 9</t>
  </si>
  <si>
    <t>Спасский Мост кор.4</t>
  </si>
  <si>
    <t>Спасский Мост кор.8</t>
  </si>
  <si>
    <t>Спасский Мост кор.5-6</t>
  </si>
  <si>
    <t>упл.застр. ДСК-1, к.1</t>
  </si>
  <si>
    <t>упл.застр. ДСК-1, к.2</t>
  </si>
  <si>
    <t>упл.застр.ДСК-1, к.3</t>
  </si>
  <si>
    <t>упл.застр.ДСК-1,к.41а</t>
  </si>
  <si>
    <t>упл.застр.ДСК-1,к.42а</t>
  </si>
  <si>
    <t>упл.застр.ДСК-1,к.42б</t>
  </si>
  <si>
    <t>упл.застр.ДСК-1,к.42в</t>
  </si>
  <si>
    <t>упл.застр.ДСК-1,к.43в</t>
  </si>
  <si>
    <t>ул.Зверева, д.2</t>
  </si>
  <si>
    <t>ул.Зверева, д.4</t>
  </si>
  <si>
    <t>ул.Зверева, д.6</t>
  </si>
  <si>
    <t>ул.Зверева, д.8</t>
  </si>
  <si>
    <t>Павшинский бул., д.4</t>
  </si>
  <si>
    <t>ул.Игната Титова, д.3</t>
  </si>
  <si>
    <t>Павшинский бул., д.6</t>
  </si>
  <si>
    <t>Подмосковный бул., д.5</t>
  </si>
  <si>
    <t>Подмосковный бул., д.7</t>
  </si>
  <si>
    <t>Подмосковный бул., д.3</t>
  </si>
  <si>
    <t>Подмосковный бул., д.9</t>
  </si>
  <si>
    <t>Павшинский бул., д.7</t>
  </si>
  <si>
    <t>Павшинский бул., д.5</t>
  </si>
  <si>
    <t>Павшинский бул., д.3</t>
  </si>
  <si>
    <t>Павшинский бул., д.1</t>
  </si>
  <si>
    <t>ул.Егорова, д.3</t>
  </si>
  <si>
    <t>ул.Егорова, д.5</t>
  </si>
  <si>
    <t>ул.Спасская, д.4</t>
  </si>
  <si>
    <t>ул.Спасская, д.6</t>
  </si>
  <si>
    <t>ул.Спасская, д.8</t>
  </si>
  <si>
    <t>ул.Спасская, д.10</t>
  </si>
  <si>
    <t>ул.Спасская, д.12</t>
  </si>
  <si>
    <t>Подмосковный бул., д.13</t>
  </si>
  <si>
    <t>Подмосковный бул., д.11</t>
  </si>
  <si>
    <t>ул.Игната Титова, д.7</t>
  </si>
  <si>
    <t>Подмосковный бул., д.1</t>
  </si>
  <si>
    <t>Подмосковный бул., д.2</t>
  </si>
  <si>
    <t>Подмосковный бул., д.4</t>
  </si>
  <si>
    <t>Подмосковный бул., д.6</t>
  </si>
  <si>
    <t>Ильинский бул., д.3</t>
  </si>
  <si>
    <t>Ильинский бул., д.5</t>
  </si>
  <si>
    <t>Павшинский бул., д.12</t>
  </si>
  <si>
    <t>Подмосковный бул., д.8</t>
  </si>
  <si>
    <t>Подмосковный бул., д.10</t>
  </si>
  <si>
    <t>Павшинский бул., д.11</t>
  </si>
  <si>
    <t>Красногорский бул., д.9</t>
  </si>
  <si>
    <t>Ильинский бул., д.9</t>
  </si>
  <si>
    <t>Красногорский бул., д.17</t>
  </si>
  <si>
    <t>Красногорский бул., д.19</t>
  </si>
  <si>
    <t>Красногорский бул. Д.21</t>
  </si>
  <si>
    <t>Подмосковный бул., д.14</t>
  </si>
  <si>
    <t>Подмосковный бул., д.12</t>
  </si>
  <si>
    <t>Красногорский бул., д.5</t>
  </si>
  <si>
    <t>Красногорский бул., д.7</t>
  </si>
  <si>
    <t>Красногорский бул., д.11</t>
  </si>
  <si>
    <t>Ильинский бул., д.2</t>
  </si>
  <si>
    <t>Ильинский бул., д.4</t>
  </si>
  <si>
    <t>Павшинский бул., д.16</t>
  </si>
  <si>
    <t>Павшинский бул., д.18</t>
  </si>
  <si>
    <t>Павшинский бул., д.20</t>
  </si>
  <si>
    <t>Павшинский бул., д.28</t>
  </si>
  <si>
    <t>Павшинский бул., д.24</t>
  </si>
  <si>
    <t>Павшинский бул., д.26</t>
  </si>
  <si>
    <t>Павшинский бул., д.32</t>
  </si>
  <si>
    <t>Павшинский бул., д.30</t>
  </si>
  <si>
    <t>Павшинский бул., д.38</t>
  </si>
  <si>
    <t>Павшинский бул., д.17</t>
  </si>
  <si>
    <t>Красногорский бул., д.6</t>
  </si>
  <si>
    <t>Красногорский бул., д.8</t>
  </si>
  <si>
    <t>ул.Спасская, д.1, кор.3</t>
  </si>
  <si>
    <t>ул.Спасская, д.1, кор.2</t>
  </si>
  <si>
    <t>ул.Спасская, д.1, кор.1</t>
  </si>
  <si>
    <t>2 / 17-17</t>
  </si>
  <si>
    <t>7 / 17-17-17-17-17-14-14</t>
  </si>
  <si>
    <t>3 / 17-17-17</t>
  </si>
  <si>
    <t>7 / 17-17-17-17-17-17-17</t>
  </si>
  <si>
    <t>3 / 14-14-14</t>
  </si>
  <si>
    <t>4 / 17-17-17-17</t>
  </si>
  <si>
    <t>1 /24</t>
  </si>
  <si>
    <t>4 / 22-19-17-15</t>
  </si>
  <si>
    <t>7 / 16-16-16-16-16-16-16</t>
  </si>
  <si>
    <t>2 / 23-23</t>
  </si>
  <si>
    <t>9 / 16-16-16-16-16-16-16-14-14</t>
  </si>
  <si>
    <t>3 / 30-21-21</t>
  </si>
  <si>
    <t>7 / 22-22-16-16-16-16-16</t>
  </si>
  <si>
    <t>6 / 17-17-17-17-17-17</t>
  </si>
  <si>
    <t>5 / 22-22-22-18-18</t>
  </si>
  <si>
    <t>5 / 17-17-14-14-14</t>
  </si>
  <si>
    <t>3 / 22-22-22</t>
  </si>
  <si>
    <t>6 / 22-18-18-18-16-16</t>
  </si>
  <si>
    <t>6 / 22-22-22-22-22-22</t>
  </si>
  <si>
    <t>4 / 22-22-22-22</t>
  </si>
  <si>
    <t>9 / 22-22-22-22-22-22-20-20-20</t>
  </si>
  <si>
    <t>3 / 25-25-25</t>
  </si>
  <si>
    <t>8 / 22-22-22-22-20-20-20-20</t>
  </si>
  <si>
    <t>2 / 25-25</t>
  </si>
  <si>
    <t>3 /17-17-17</t>
  </si>
  <si>
    <t>3 / 16-16-16</t>
  </si>
  <si>
    <t>4 / 25-25-25-25</t>
  </si>
  <si>
    <t>7 / 25-25-25-25-25-25-25</t>
  </si>
  <si>
    <t>1 / 17</t>
  </si>
  <si>
    <t>1 / 15</t>
  </si>
  <si>
    <t>7 / 21-17-17-17-13-13-13</t>
  </si>
  <si>
    <t>7 / 25-25-25-21-21-21-21</t>
  </si>
  <si>
    <t>6 / 21-21-21-23-23-23</t>
  </si>
  <si>
    <t>6 / 23-23-23-23-23-23</t>
  </si>
  <si>
    <t>5 / 20-17-14-11-11</t>
  </si>
  <si>
    <t>4 / 23-17-14-11</t>
  </si>
  <si>
    <t>4 / 20-17-14-11</t>
  </si>
  <si>
    <t>6 / 25-25-25-25-25-25</t>
  </si>
  <si>
    <t>2 /25-25</t>
  </si>
  <si>
    <t>5 / 25-25-25-25-25</t>
  </si>
  <si>
    <t>П-44Т</t>
  </si>
  <si>
    <t>ИП-46С</t>
  </si>
  <si>
    <t>И-155</t>
  </si>
  <si>
    <t>инд</t>
  </si>
  <si>
    <t>П-3М</t>
  </si>
  <si>
    <t>И-1723</t>
  </si>
  <si>
    <t>И-155Н</t>
  </si>
  <si>
    <t>П-44/ТМ-25</t>
  </si>
  <si>
    <t>П-44К</t>
  </si>
  <si>
    <t>П-44/Т-25</t>
  </si>
  <si>
    <t>П-44Т/Т-25</t>
  </si>
  <si>
    <t>П44К,Т</t>
  </si>
  <si>
    <t>ТМ-25</t>
  </si>
  <si>
    <t>площадь дома, м2</t>
  </si>
  <si>
    <t>"экспериментальный"</t>
  </si>
  <si>
    <t>согласно ТСН ПЗП-99 МО</t>
  </si>
  <si>
    <t>Норматив м2/чел</t>
  </si>
  <si>
    <t>Итого общая площадь квартир домов уже заселенных, а так же построенных или на этапе строительства (м2):</t>
  </si>
  <si>
    <t>Итого общая площадь квартир домов уплотнительной застройки, по которым есть информация (м2):</t>
  </si>
  <si>
    <t>Итого общая площадь квартир домов существующих+уплотнительной застройки (м2):</t>
  </si>
  <si>
    <t>заселен</t>
  </si>
  <si>
    <t>построен, но не сдан</t>
  </si>
  <si>
    <t>строиться</t>
  </si>
  <si>
    <t>*</t>
  </si>
  <si>
    <r>
      <t xml:space="preserve">Итого общая площадь </t>
    </r>
    <r>
      <rPr>
        <b/>
        <i/>
        <u/>
        <sz val="10"/>
        <color theme="1"/>
        <rFont val="Calibri"/>
        <family val="2"/>
        <charset val="204"/>
        <scheme val="minor"/>
      </rPr>
      <t>построенных</t>
    </r>
    <r>
      <rPr>
        <b/>
        <i/>
        <sz val="10"/>
        <color theme="1"/>
        <rFont val="Calibri"/>
        <family val="2"/>
        <charset val="204"/>
        <scheme val="minor"/>
      </rPr>
      <t xml:space="preserve"> домов, но не сданных в эксплуатацию, ожидающих подключение отопления и эл-ва (м2):</t>
    </r>
  </si>
  <si>
    <r>
      <t xml:space="preserve">Итого общая площадь </t>
    </r>
    <r>
      <rPr>
        <b/>
        <i/>
        <u/>
        <sz val="10"/>
        <color theme="1"/>
        <rFont val="Calibri"/>
        <family val="2"/>
        <charset val="204"/>
        <scheme val="minor"/>
      </rPr>
      <t>строящихся</t>
    </r>
    <r>
      <rPr>
        <b/>
        <i/>
        <sz val="10"/>
        <color theme="1"/>
        <rFont val="Calibri"/>
        <family val="2"/>
        <charset val="204"/>
        <scheme val="minor"/>
      </rPr>
      <t xml:space="preserve"> домов, потребующих подключение отопления и эл-ва( м2):</t>
    </r>
  </si>
  <si>
    <r>
      <t xml:space="preserve">Итого общая площадь, </t>
    </r>
    <r>
      <rPr>
        <b/>
        <i/>
        <u/>
        <sz val="10"/>
        <color theme="1"/>
        <rFont val="Calibri"/>
        <family val="2"/>
        <charset val="204"/>
        <scheme val="minor"/>
      </rPr>
      <t>уже подключенная к отоплению и электрообеспечению</t>
    </r>
    <r>
      <rPr>
        <b/>
        <i/>
        <sz val="10"/>
        <color theme="1"/>
        <rFont val="Calibri"/>
        <family val="2"/>
        <charset val="204"/>
        <scheme val="minor"/>
      </rPr>
      <t xml:space="preserve"> (м2):</t>
    </r>
  </si>
  <si>
    <t>Расчет нормативов исходя из общей площади застройки (цифры взяты из ТСН ПЗП-99 МО ТСН 30-303-2000 МО)</t>
  </si>
  <si>
    <t>расчетное кол-во жителей (без учета уплотнительной застройки), чел.</t>
  </si>
  <si>
    <t>расчетное кол-во жителей (с учетом уплотнительной застройки), чел.</t>
  </si>
  <si>
    <t>Общая площадь социальных объектов: садиков, школ, уже подключенных к отоплению и эл-ву (м2):</t>
  </si>
  <si>
    <t>Расчетная плотность населения микрорайона (брутто) при многоквартирной комплексной застройке и средней жилищной обеспеченности 20 м2 на 1 чел. не должна превышать 450 чел/га.</t>
  </si>
  <si>
    <t>существующая застройка (чел/га)</t>
  </si>
  <si>
    <t>с учетом уплотнительной застройки (чел/га)</t>
  </si>
  <si>
    <t>общеобразовательная школа, лицей, гимназия, без учета упл. застр. (мест)</t>
  </si>
  <si>
    <t>с учетом упл. застр. (мест)</t>
  </si>
  <si>
    <t>см. ПРИЛОЖЕНИЕ П, за основу взята обеспеченность 140 мест на 1000 жителей. Минимальное рекомендуемое значение</t>
  </si>
  <si>
    <t>детское дошкольное учреждение, без учета упл.застр. (мест)</t>
  </si>
  <si>
    <t>см. ПРИЛОЖЕНИЕ П, за основу взята обеспеченность 40 мест на 1000 жителей. Минимальное рекомендуемое значение</t>
  </si>
  <si>
    <t>см. ПРИЛОЖЕНИЕ П, за основу взята обеспеченность 12 кружковых мест на 1000 жителей. Минимальное рекомендуемое значение.</t>
  </si>
  <si>
    <t>с учетом упл. застр. (кружковых мест)</t>
  </si>
  <si>
    <t>специализированное внешкольное учреждение (музыкальное, художественное, детского творчества), без учета упл.застр. (кружковых мест)</t>
  </si>
  <si>
    <t>детей</t>
  </si>
  <si>
    <t>взрослых, с учетом упл.застр (посещений в смену)</t>
  </si>
  <si>
    <t>см. ПРИЛОЖЕНИЕ П, за основу взята обеспеченность 18.8 посещений в смену взрослыми и 17.5 посещений в смену детьми на 1000 жителей</t>
  </si>
  <si>
    <t>Станция скорой помощи, без учета упл.застр. (автомобилей)</t>
  </si>
  <si>
    <t>с учетом упл.застр. (автомобилей)</t>
  </si>
  <si>
    <t>раздаточный пункт молочной кухни без учета упл.застр. (м2 общей площади)</t>
  </si>
  <si>
    <t>с учетом упл.застр. (м2 общей площади)</t>
  </si>
  <si>
    <t>территория плоскостных спортивных сооружений, без учета упл.застр. (га)</t>
  </si>
  <si>
    <t>с учетом упл.застр. (га)</t>
  </si>
  <si>
    <t>см. ПРИЛОЖЕНИЕ П, за основу взято значение 0.9</t>
  </si>
  <si>
    <t>Пожарное депо, без учета упл.застр. (пожарных автомашин)</t>
  </si>
  <si>
    <t>с учетом упл.застр. (пожарных машин)</t>
  </si>
  <si>
    <t>Спортивный зал, без учета упл.застр. (м2 площади пола)</t>
  </si>
  <si>
    <t>ДЮСШ, без учета упл.застр. (м2 площади пола)</t>
  </si>
  <si>
    <t>с учетом упл.застр (м2 площади пола)</t>
  </si>
  <si>
    <t>опорный пункт охраны порядка, без учета упл.застр. (м2 общей площади)</t>
  </si>
  <si>
    <t>Отделение, филал Сбербанка, без учета упл.застр. (м2 общей площади)</t>
  </si>
  <si>
    <t>см. ПРИЛОЖЕНИЕ П, за основу взято значение 0.2</t>
  </si>
  <si>
    <t>Расчетный парк личных автомобилей, без учета упл.застр. (автомобилей)</t>
  </si>
  <si>
    <t>за основу взята цифра 30 машин на 100 жителей</t>
  </si>
  <si>
    <t>общая обеспеченность гаражами и открытими стоянками для постоянного хранения индивидуальных легковых автомобилей при пешеходной лоступности нее более 800 м., не менее 90% от расчетного числа (парковочных мест)</t>
  </si>
  <si>
    <t>с учетом упл.застр. (парковочных мест)</t>
  </si>
  <si>
    <t>удельные показатели электрической нагрузки, уже подключенные дома (Вт)</t>
  </si>
  <si>
    <t>построенных, но не подключенных (Вт)</t>
  </si>
  <si>
    <t>планируемые к постройке (Вт)</t>
  </si>
  <si>
    <t>Удельные показатели расхода тепла на отопление жилых зданий при расчетной Т= -26С, уже отапливаемые (Вт)</t>
  </si>
  <si>
    <t>см. Таблицу 10, за расчетное значение взято 20.9 Вт/м2. Т.о. существующая нагрузка порядка 18 МВт, требуется в скором времени 3.8 МВт, потребуется в будущем 4.5 МВт. Суммарно 26.3 МВт</t>
  </si>
  <si>
    <t>см.Раздел "теплоснабжение". Расчетное значение 55 Вт/м2. Т.о. существующее потребление порядка 47.4 МВт, требуется в скором времени 10.1 МВт, потребуется в будущем 11.8 МВт. Суммарно 69.3 МВт</t>
  </si>
  <si>
    <t>Общая площадь существующей застройки (га):</t>
  </si>
  <si>
    <t>Построенные социальные объкты:</t>
  </si>
  <si>
    <t>Школа №14 (мест)</t>
  </si>
  <si>
    <t>Школа №16 (мест)</t>
  </si>
  <si>
    <t xml:space="preserve"> по инвестконтракту 825 мест</t>
  </si>
  <si>
    <t>МБДОУ №46</t>
  </si>
  <si>
    <t>МБДОУ №49</t>
  </si>
  <si>
    <t>МБДОУ №50</t>
  </si>
  <si>
    <t>Планируется пстроить:</t>
  </si>
  <si>
    <t>школа</t>
  </si>
  <si>
    <t>МБДОУ</t>
  </si>
  <si>
    <t>Всего мест по школам:</t>
  </si>
  <si>
    <t>Всего мест по МБДОУ:</t>
  </si>
  <si>
    <t>Расчетная потр-ть исходя из 20м2/чел (с  уч. упл.застр)</t>
  </si>
  <si>
    <t xml:space="preserve">амбулаторно-поликлиническая сеть, в том числе для взрослых, без учета упл.застр. (посещений в смену) </t>
  </si>
  <si>
    <t>Поликлиника</t>
  </si>
  <si>
    <t>детские посещ-я в смену</t>
  </si>
  <si>
    <t>взрослые посещ-я в смену</t>
  </si>
  <si>
    <t xml:space="preserve">Расчетная потребность исходя даже из 50 м2/чел без учета уплотнительной застройки </t>
  </si>
  <si>
    <t>Расчетная потребность исходя из 20 м2/чел с учетом уплотнительной застроки</t>
  </si>
  <si>
    <t>Парковка</t>
  </si>
  <si>
    <t>гаражный комплекс (мест)</t>
  </si>
  <si>
    <t>расчетный автопарк личных автомобилей  при норме 50 м2/чел без учета упл. застройки(штук)</t>
  </si>
  <si>
    <t>расчетный автопарк личных автомобилей  при норме 20 м2/челс учетом упл. застройки(штук)</t>
  </si>
  <si>
    <t>Пождепо</t>
  </si>
  <si>
    <t>Число выездов (машин)</t>
  </si>
  <si>
    <t>расчетное число исходя из 50 м2/чел без учета уплотнительной застройки (машин)</t>
  </si>
  <si>
    <t>расчетное число исходя из 20 м2/чел с учетом уплотнительной застройки (машин)</t>
  </si>
  <si>
    <t>Расчетная потр-ть исходя из 50м2/чел (без  уч. упл.застр)</t>
  </si>
  <si>
    <t>Мкр.3, корп.41А</t>
  </si>
  <si>
    <t>Мкр.3, корп.42А</t>
  </si>
  <si>
    <t>Мкр.3, корп.43А</t>
  </si>
  <si>
    <t>Ильинский бул., д.8</t>
  </si>
  <si>
    <t>Красногорский бул., д.13-1</t>
  </si>
  <si>
    <t>Красногорский бул., д.13-2</t>
  </si>
  <si>
    <t>9 / 22-22-22-22-22-22-22-22-22</t>
  </si>
  <si>
    <t>согл/ ТСН ПЗП-99 МО прил.К</t>
  </si>
  <si>
    <t>Мкр.4, корп.</t>
  </si>
  <si>
    <t>Мкр.4, корп. 10</t>
  </si>
  <si>
    <t>Мкр.4, корп. 13</t>
  </si>
  <si>
    <t>Мкр.4, корп. 14</t>
  </si>
  <si>
    <t>Мкр.4, корп. 15</t>
  </si>
  <si>
    <t>Мкр.4, корп. 17</t>
  </si>
  <si>
    <t>Мкр.4, корп. 18</t>
  </si>
  <si>
    <t>Мкр.4, корп. 19</t>
  </si>
  <si>
    <t>Мкр.4, корп. 20а</t>
  </si>
  <si>
    <t>Мкр.4, корп. 20б</t>
  </si>
  <si>
    <t>Мкр.4, корп. 20в</t>
  </si>
  <si>
    <t>Мкр.4, корп. 21</t>
  </si>
  <si>
    <t>Мкр.4, корп. 22</t>
  </si>
  <si>
    <t>Мкр.4, корп. 23</t>
  </si>
  <si>
    <t>Мкр.4, корп. 24а</t>
  </si>
  <si>
    <t>Мкр.4, корп. 24б</t>
  </si>
  <si>
    <t>Мкр.4, корп. 24в</t>
  </si>
  <si>
    <t>Мкр.4, корп. 25</t>
  </si>
  <si>
    <t>Мкр.4, корп. 26а</t>
  </si>
  <si>
    <t>Мкр.4, корп. 26б</t>
  </si>
  <si>
    <t>Мкр.4, корп. 27а</t>
  </si>
  <si>
    <t>Мкр.4, корп. 27б</t>
  </si>
  <si>
    <t>Мкр.4, корп. 28</t>
  </si>
  <si>
    <t>Мкр.4, корп. 29</t>
  </si>
  <si>
    <t>Мкр.4, корп. 30</t>
  </si>
  <si>
    <t>Мкр.4, корп. 32</t>
  </si>
  <si>
    <t>Мкр.4, корп. 33</t>
  </si>
  <si>
    <t>Мкр.4, корп. 34</t>
  </si>
  <si>
    <t>Мкр.4, корп. 35</t>
  </si>
  <si>
    <t>уплотнит. застройка</t>
  </si>
  <si>
    <t>S квартир всего 4-го мкр. данные застройщика (без учета упл.застр)</t>
  </si>
  <si>
    <t>площадь озелененной территории. Не менее 25% от общей площади территории (га)</t>
  </si>
  <si>
    <t>Общая площадь уплотнительной застройки (4й мкр, территория слева и справа от пристани), (га)</t>
  </si>
  <si>
    <t>Ильинский бул., д.7</t>
  </si>
  <si>
    <t>Павшинский бул., д.40</t>
  </si>
  <si>
    <t>Павшинский бул., д.36</t>
  </si>
  <si>
    <t>Павшинский бул., д.34</t>
  </si>
  <si>
    <t>готов к заселению</t>
  </si>
  <si>
    <t>парус, заселен</t>
  </si>
  <si>
    <t>Павшинский бул., д.35</t>
  </si>
  <si>
    <t>Павшинский бул., д.21</t>
  </si>
  <si>
    <t>Павшинский бул., д.23</t>
  </si>
  <si>
    <t>Павшинский бул., д.19</t>
  </si>
  <si>
    <t>Павшиснский бул., д.39</t>
  </si>
  <si>
    <t>таунхаус</t>
  </si>
  <si>
    <t>ул. Головкина, д.1</t>
  </si>
  <si>
    <t>ул. Головкина, д.5</t>
  </si>
  <si>
    <t>ул. Головкина, д.3</t>
  </si>
  <si>
    <t>Павшинский бул., д.37</t>
  </si>
  <si>
    <t>ул. Головкина, д.4</t>
  </si>
  <si>
    <t>Павшинский бул., д.41</t>
  </si>
  <si>
    <t>ул. Головкина, д.2</t>
  </si>
  <si>
    <t>ул. Головкина, д.6</t>
  </si>
  <si>
    <t>Павшинский бул., д.41/1</t>
  </si>
  <si>
    <t>Павшинский бул., д.41/2</t>
  </si>
  <si>
    <t>Павшинский бул., д.41/3</t>
  </si>
  <si>
    <t>общая площадь жилых помещений, м2</t>
  </si>
  <si>
    <t>Красногорский бул., д.3</t>
  </si>
  <si>
    <t>Красногорский бул., д.10</t>
  </si>
  <si>
    <t>Ильинский бул., д.2А</t>
  </si>
  <si>
    <t>Спасский Мост кор.1-3</t>
  </si>
  <si>
    <t>Спасский Мост кор.9</t>
  </si>
  <si>
    <t>Спасский Мост кор.10</t>
  </si>
  <si>
    <t>Спасский Мост кор.11</t>
  </si>
  <si>
    <t>Исходя из топологии городских и сельских поселений, если взять за основу 20 м2/чел, то мкр. Павшинская Пойма уже при нынешнем расчетном количестве жителей приравнивается к СРЕДНЕМУ ГОРОДУ (население св.50 до 100 тыс.). Если взять "нормальный" норматив 30 м2/чел, то почти приближается к этой группе!</t>
  </si>
  <si>
    <t>согласно Нормативам Градостроительного проектирования МО от 24.06.14 №491/20. Пункт 2.10 - 420 авто на 1000 жит.</t>
  </si>
  <si>
    <t>согласно Нормативам Градостроительного проектирования МО от 24.06.14 №491/20. Пункт 2.18 - 65 мест/тыс. чел.</t>
  </si>
  <si>
    <t>согласно Нормативам Градостроительного проектирования МО от 24.06.14 №491/20. Пункт 2.18 - 22.6 посещ. В смену/тыс. чел.</t>
  </si>
  <si>
    <t>согласно Нормативам Градостроительного проектирования МО от 24.06.14 №491/20. Пункт 2.18 - 135 мест/тыс. чел.</t>
  </si>
  <si>
    <t>Согласно Нормативам градостроительного проектирования гп Красногорск от 25.09.13, пункт 8.2 "Показатель площади жилых помещений, приходящейся на одного жителя в многоквартирном фонде (средняя жилищная обеспеченность) принимать 20 кв.м./чел."</t>
  </si>
  <si>
    <t>МБДОУ №22</t>
  </si>
  <si>
    <t>шклоа</t>
  </si>
  <si>
    <t>МБДОУ №19</t>
  </si>
  <si>
    <t>МБДОУ №29</t>
  </si>
  <si>
    <t>Итого существующих мест в школах:</t>
  </si>
  <si>
    <t>Итого существующих мест в садиках:</t>
  </si>
  <si>
    <t>Итого будущих мест в школах:</t>
  </si>
  <si>
    <t>Итого будущих мест в садиках: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</si>
</sst>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u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0" fontId="4" fillId="0" borderId="1" xfId="0" applyFont="1" applyBorder="1"/>
    <xf numFmtId="0" fontId="0" fillId="0" borderId="3" xfId="0" applyBorder="1"/>
    <xf numFmtId="0" fontId="1" fillId="0" borderId="2" xfId="0" applyFont="1" applyBorder="1"/>
    <xf numFmtId="0" fontId="3" fillId="2" borderId="1" xfId="1" applyFont="1" applyFill="1" applyBorder="1" applyAlignment="1" applyProtection="1"/>
    <xf numFmtId="0" fontId="0" fillId="2" borderId="1" xfId="0" applyFill="1" applyBorder="1"/>
    <xf numFmtId="49" fontId="0" fillId="2" borderId="1" xfId="0" applyNumberFormat="1" applyFill="1" applyBorder="1"/>
    <xf numFmtId="0" fontId="3" fillId="3" borderId="1" xfId="1" applyFont="1" applyFill="1" applyBorder="1" applyAlignment="1" applyProtection="1"/>
    <xf numFmtId="0" fontId="0" fillId="3" borderId="1" xfId="0" applyFill="1" applyBorder="1"/>
    <xf numFmtId="0" fontId="4" fillId="3" borderId="1" xfId="0" applyFont="1" applyFill="1" applyBorder="1"/>
    <xf numFmtId="0" fontId="3" fillId="4" borderId="1" xfId="1" applyFont="1" applyFill="1" applyBorder="1" applyAlignment="1" applyProtection="1"/>
    <xf numFmtId="0" fontId="0" fillId="4" borderId="1" xfId="0" applyFill="1" applyBorder="1"/>
    <xf numFmtId="0" fontId="3" fillId="5" borderId="1" xfId="1" applyFont="1" applyFill="1" applyBorder="1" applyAlignment="1" applyProtection="1"/>
    <xf numFmtId="0" fontId="0" fillId="5" borderId="1" xfId="0" applyFill="1" applyBorder="1"/>
    <xf numFmtId="0" fontId="0" fillId="6" borderId="1" xfId="0" applyFill="1" applyBorder="1"/>
    <xf numFmtId="0" fontId="0" fillId="6" borderId="3" xfId="0" applyFill="1" applyBorder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Border="1"/>
    <xf numFmtId="1" fontId="1" fillId="0" borderId="2" xfId="0" applyNumberFormat="1" applyFont="1" applyBorder="1"/>
    <xf numFmtId="1" fontId="1" fillId="0" borderId="0" xfId="0" applyNumberFormat="1" applyFont="1" applyBorder="1"/>
    <xf numFmtId="1" fontId="7" fillId="0" borderId="2" xfId="0" applyNumberFormat="1" applyFont="1" applyBorder="1"/>
    <xf numFmtId="0" fontId="0" fillId="0" borderId="0" xfId="0" applyAlignment="1">
      <alignment horizontal="left" vertical="top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0" fillId="0" borderId="1" xfId="0" applyNumberFormat="1" applyBorder="1" applyAlignment="1"/>
    <xf numFmtId="0" fontId="0" fillId="0" borderId="0" xfId="0" applyAlignment="1">
      <alignment horizontal="left"/>
    </xf>
    <xf numFmtId="1" fontId="1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0" fillId="0" borderId="4" xfId="0" applyFill="1" applyBorder="1"/>
    <xf numFmtId="0" fontId="0" fillId="0" borderId="8" xfId="0" applyBorder="1"/>
    <xf numFmtId="0" fontId="3" fillId="2" borderId="8" xfId="1" applyFont="1" applyFill="1" applyBorder="1" applyAlignment="1" applyProtection="1"/>
    <xf numFmtId="0" fontId="0" fillId="2" borderId="8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/>
    <xf numFmtId="1" fontId="0" fillId="0" borderId="0" xfId="0" applyNumberFormat="1" applyBorder="1" applyAlignment="1"/>
    <xf numFmtId="0" fontId="0" fillId="0" borderId="0" xfId="0" applyAlignment="1">
      <alignment vertical="top" wrapText="1"/>
    </xf>
    <xf numFmtId="1" fontId="8" fillId="0" borderId="0" xfId="0" applyNumberFormat="1" applyFont="1" applyBorder="1" applyAlignment="1"/>
    <xf numFmtId="164" fontId="0" fillId="0" borderId="0" xfId="0" applyNumberFormat="1" applyBorder="1" applyAlignmen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0" fillId="0" borderId="0" xfId="0" applyFont="1"/>
    <xf numFmtId="0" fontId="0" fillId="0" borderId="0" xfId="0" applyBorder="1" applyAlignment="1">
      <alignment vertical="top" wrapText="1"/>
    </xf>
    <xf numFmtId="0" fontId="3" fillId="7" borderId="1" xfId="1" applyFont="1" applyFill="1" applyBorder="1" applyAlignment="1" applyProtection="1"/>
    <xf numFmtId="0" fontId="4" fillId="7" borderId="1" xfId="0" applyFont="1" applyFill="1" applyBorder="1"/>
    <xf numFmtId="0" fontId="0" fillId="7" borderId="1" xfId="0" applyFill="1" applyBorder="1"/>
    <xf numFmtId="49" fontId="0" fillId="7" borderId="1" xfId="0" applyNumberFormat="1" applyFill="1" applyBorder="1"/>
    <xf numFmtId="0" fontId="0" fillId="7" borderId="3" xfId="0" applyFill="1" applyBorder="1"/>
    <xf numFmtId="0" fontId="1" fillId="0" borderId="8" xfId="0" applyFont="1" applyBorder="1"/>
    <xf numFmtId="0" fontId="0" fillId="6" borderId="8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7" borderId="1" xfId="0" applyFont="1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3" borderId="1" xfId="0" applyFont="1" applyFill="1" applyBorder="1"/>
    <xf numFmtId="0" fontId="4" fillId="2" borderId="1" xfId="0" applyFont="1" applyFill="1" applyBorder="1"/>
    <xf numFmtId="0" fontId="0" fillId="0" borderId="1" xfId="0" applyFill="1" applyBorder="1"/>
    <xf numFmtId="0" fontId="4" fillId="6" borderId="1" xfId="0" applyFont="1" applyFill="1" applyBorder="1"/>
    <xf numFmtId="1" fontId="0" fillId="0" borderId="1" xfId="0" applyNumberFormat="1" applyBorder="1" applyAlignment="1">
      <alignment wrapText="1"/>
    </xf>
    <xf numFmtId="1" fontId="0" fillId="0" borderId="1" xfId="0" applyNumberFormat="1" applyBorder="1" applyAlignment="1">
      <alignment horizontal="right" wrapText="1"/>
    </xf>
    <xf numFmtId="1" fontId="8" fillId="8" borderId="1" xfId="0" applyNumberFormat="1" applyFont="1" applyFill="1" applyBorder="1"/>
    <xf numFmtId="1" fontId="8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/>
    <xf numFmtId="1" fontId="1" fillId="8" borderId="19" xfId="0" applyNumberFormat="1" applyFont="1" applyFill="1" applyBorder="1" applyAlignment="1"/>
    <xf numFmtId="1" fontId="1" fillId="8" borderId="2" xfId="0" applyNumberFormat="1" applyFont="1" applyFill="1" applyBorder="1" applyAlignment="1"/>
    <xf numFmtId="1" fontId="1" fillId="8" borderId="2" xfId="0" applyNumberFormat="1" applyFont="1" applyFill="1" applyBorder="1"/>
    <xf numFmtId="164" fontId="1" fillId="8" borderId="2" xfId="0" applyNumberFormat="1" applyFont="1" applyFill="1" applyBorder="1"/>
    <xf numFmtId="0" fontId="0" fillId="0" borderId="9" xfId="0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8" fillId="0" borderId="5" xfId="0" applyNumberFormat="1" applyFont="1" applyBorder="1" applyAlignment="1">
      <alignment horizontal="right"/>
    </xf>
    <xf numFmtId="1" fontId="8" fillId="0" borderId="6" xfId="0" applyNumberFormat="1" applyFont="1" applyBorder="1" applyAlignment="1">
      <alignment horizontal="right"/>
    </xf>
    <xf numFmtId="1" fontId="8" fillId="0" borderId="7" xfId="0" applyNumberFormat="1" applyFont="1" applyBorder="1" applyAlignment="1">
      <alignment horizontal="right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8" fillId="0" borderId="5" xfId="0" applyNumberFormat="1" applyFont="1" applyBorder="1" applyAlignment="1"/>
    <xf numFmtId="164" fontId="8" fillId="0" borderId="6" xfId="0" applyNumberFormat="1" applyFont="1" applyBorder="1" applyAlignment="1"/>
    <xf numFmtId="164" fontId="8" fillId="0" borderId="7" xfId="0" applyNumberFormat="1" applyFont="1" applyBorder="1" applyAlignment="1"/>
    <xf numFmtId="1" fontId="8" fillId="0" borderId="5" xfId="0" applyNumberFormat="1" applyFont="1" applyBorder="1" applyAlignment="1"/>
    <xf numFmtId="1" fontId="8" fillId="0" borderId="6" xfId="0" applyNumberFormat="1" applyFont="1" applyBorder="1" applyAlignment="1"/>
    <xf numFmtId="1" fontId="8" fillId="0" borderId="7" xfId="0" applyNumberFormat="1" applyFont="1" applyBorder="1" applyAlignme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5" fillId="0" borderId="20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9" fillId="0" borderId="1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2" fillId="0" borderId="0" xfId="1" applyAlignment="1" applyProtection="1">
      <alignment horizontal="left"/>
    </xf>
    <xf numFmtId="1" fontId="1" fillId="0" borderId="5" xfId="0" applyNumberFormat="1" applyFont="1" applyBorder="1" applyAlignment="1">
      <alignment horizontal="right"/>
    </xf>
    <xf numFmtId="1" fontId="1" fillId="0" borderId="6" xfId="0" applyNumberFormat="1" applyFont="1" applyBorder="1" applyAlignment="1">
      <alignment horizontal="right"/>
    </xf>
    <xf numFmtId="1" fontId="1" fillId="0" borderId="7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164" fontId="8" fillId="0" borderId="5" xfId="0" applyNumberFormat="1" applyFont="1" applyBorder="1" applyAlignment="1">
      <alignment horizontal="right"/>
    </xf>
    <xf numFmtId="164" fontId="8" fillId="0" borderId="6" xfId="0" applyNumberFormat="1" applyFont="1" applyBorder="1" applyAlignment="1">
      <alignment horizontal="right"/>
    </xf>
    <xf numFmtId="164" fontId="8" fillId="0" borderId="7" xfId="0" applyNumberFormat="1" applyFont="1" applyBorder="1" applyAlignment="1">
      <alignment horizontal="right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1" fontId="8" fillId="8" borderId="5" xfId="0" applyNumberFormat="1" applyFont="1" applyFill="1" applyBorder="1" applyAlignment="1">
      <alignment horizontal="right"/>
    </xf>
    <xf numFmtId="1" fontId="8" fillId="8" borderId="6" xfId="0" applyNumberFormat="1" applyFont="1" applyFill="1" applyBorder="1" applyAlignment="1">
      <alignment horizontal="right"/>
    </xf>
    <xf numFmtId="1" fontId="8" fillId="8" borderId="7" xfId="0" applyNumberFormat="1" applyFont="1" applyFill="1" applyBorder="1" applyAlignment="1">
      <alignment horizontal="right"/>
    </xf>
    <xf numFmtId="0" fontId="0" fillId="0" borderId="1" xfId="0" applyBorder="1" applyAlignment="1">
      <alignment horizontal="left"/>
    </xf>
    <xf numFmtId="1" fontId="0" fillId="0" borderId="5" xfId="0" applyNumberFormat="1" applyBorder="1" applyAlignment="1">
      <alignment horizontal="right"/>
    </xf>
    <xf numFmtId="1" fontId="0" fillId="0" borderId="6" xfId="0" applyNumberFormat="1" applyBorder="1" applyAlignment="1">
      <alignment horizontal="right"/>
    </xf>
    <xf numFmtId="1" fontId="0" fillId="0" borderId="7" xfId="0" applyNumberFormat="1" applyBorder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0" xfId="0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1" fillId="0" borderId="0" xfId="0" applyFont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u155.ru/ru/sale/sale_all/?bunit=204162" TargetMode="External"/><Relationship Id="rId18" Type="http://schemas.openxmlformats.org/officeDocument/2006/relationships/hyperlink" Target="http://www.su155.ru/ru/sale/sale_all/?bunit=204152" TargetMode="External"/><Relationship Id="rId26" Type="http://schemas.openxmlformats.org/officeDocument/2006/relationships/hyperlink" Target="http://www.su155.ru/ru/sale/sale_all/?bunit=205241" TargetMode="External"/><Relationship Id="rId39" Type="http://schemas.openxmlformats.org/officeDocument/2006/relationships/hyperlink" Target="http://www.su155.ru/ru/sale/sale_all/?bunit=206342" TargetMode="External"/><Relationship Id="rId21" Type="http://schemas.openxmlformats.org/officeDocument/2006/relationships/hyperlink" Target="http://www.su155.ru/ru/sale/sale_all/?bunit=204154" TargetMode="External"/><Relationship Id="rId34" Type="http://schemas.openxmlformats.org/officeDocument/2006/relationships/hyperlink" Target="http://www.su155.ru/ru/sale/sale_all/?bunit=206351" TargetMode="External"/><Relationship Id="rId42" Type="http://schemas.openxmlformats.org/officeDocument/2006/relationships/hyperlink" Target="http://www.su155.ru/ru/sale/sale_all/?bunit=206356" TargetMode="External"/><Relationship Id="rId47" Type="http://schemas.openxmlformats.org/officeDocument/2006/relationships/hyperlink" Target="http://www.su155.ru/ru/sale/sale_all/?bunit=205273" TargetMode="External"/><Relationship Id="rId50" Type="http://schemas.openxmlformats.org/officeDocument/2006/relationships/hyperlink" Target="http://www.su155.ru/ru/sale/sale_all/?bunit=205244" TargetMode="External"/><Relationship Id="rId55" Type="http://schemas.openxmlformats.org/officeDocument/2006/relationships/hyperlink" Target="http://www.su155.ru/ru/sale/sale_all/?bunit=503191" TargetMode="External"/><Relationship Id="rId63" Type="http://schemas.openxmlformats.org/officeDocument/2006/relationships/hyperlink" Target="http://www.su155.ru/ru/sale/sale_all/?bunit=208002" TargetMode="External"/><Relationship Id="rId7" Type="http://schemas.openxmlformats.org/officeDocument/2006/relationships/hyperlink" Target="http://www.su155.ru/ru/sale/sale_all/?bunit=205239" TargetMode="External"/><Relationship Id="rId2" Type="http://schemas.openxmlformats.org/officeDocument/2006/relationships/hyperlink" Target="http://www.su155.ru/ru/sale/sale_all/?bunit=205270" TargetMode="External"/><Relationship Id="rId16" Type="http://schemas.openxmlformats.org/officeDocument/2006/relationships/hyperlink" Target="http://www.su155.ru/ru/sale/sale_all/?bunit=203130" TargetMode="External"/><Relationship Id="rId29" Type="http://schemas.openxmlformats.org/officeDocument/2006/relationships/hyperlink" Target="http://www.su155.ru/ru/sale/sale_all/?bunit=205208" TargetMode="External"/><Relationship Id="rId1" Type="http://schemas.openxmlformats.org/officeDocument/2006/relationships/hyperlink" Target="http://www.su155.ru/ru/sale/sale_all/?bunit=205269" TargetMode="External"/><Relationship Id="rId6" Type="http://schemas.openxmlformats.org/officeDocument/2006/relationships/hyperlink" Target="http://www.su155.ru/ru/sale/sale_all/?bunit=206359" TargetMode="External"/><Relationship Id="rId11" Type="http://schemas.openxmlformats.org/officeDocument/2006/relationships/hyperlink" Target="http://www.su155.ru/ru/sale/sale_all/?bunit=204174" TargetMode="External"/><Relationship Id="rId24" Type="http://schemas.openxmlformats.org/officeDocument/2006/relationships/hyperlink" Target="http://www.su155.ru/ru/sale/sale_all/?bunit=203129" TargetMode="External"/><Relationship Id="rId32" Type="http://schemas.openxmlformats.org/officeDocument/2006/relationships/hyperlink" Target="http://www.su155.ru/ru/sale/sale_all/?bunit=205209" TargetMode="External"/><Relationship Id="rId37" Type="http://schemas.openxmlformats.org/officeDocument/2006/relationships/hyperlink" Target="http://www.su155.ru/ru/sale/sale_all/?bunit=206341" TargetMode="External"/><Relationship Id="rId40" Type="http://schemas.openxmlformats.org/officeDocument/2006/relationships/hyperlink" Target="http://www.su155.ru/ru/sale/sale_all/?bunit=206354" TargetMode="External"/><Relationship Id="rId45" Type="http://schemas.openxmlformats.org/officeDocument/2006/relationships/hyperlink" Target="http://www.su155.ru/ru/sale/sale_all/?bunit=206293" TargetMode="External"/><Relationship Id="rId53" Type="http://schemas.openxmlformats.org/officeDocument/2006/relationships/hyperlink" Target="http://www.su155.ru/ru/sale/sale_all/?bunit=206319" TargetMode="External"/><Relationship Id="rId58" Type="http://schemas.openxmlformats.org/officeDocument/2006/relationships/hyperlink" Target="http://www.su155.ru/ru/sale/sale_all/?bunit=206323" TargetMode="External"/><Relationship Id="rId66" Type="http://schemas.openxmlformats.org/officeDocument/2006/relationships/hyperlink" Target="http://www.derev-grad.ru/stroitelstvo/upravlenie-v-sfere-stroitelstva/tsn-pzp-99-mo-tsn-30-303-2000-mo--planirovka-.html" TargetMode="External"/><Relationship Id="rId5" Type="http://schemas.openxmlformats.org/officeDocument/2006/relationships/hyperlink" Target="http://www.su155.ru/ru/sale/sale_all/?bunit=205240" TargetMode="External"/><Relationship Id="rId15" Type="http://schemas.openxmlformats.org/officeDocument/2006/relationships/hyperlink" Target="http://www.su155.ru/ru/sale/sale_all/?bunit=205211" TargetMode="External"/><Relationship Id="rId23" Type="http://schemas.openxmlformats.org/officeDocument/2006/relationships/hyperlink" Target="http://www.su155.ru/ru/sale/sale_all/?bunit=204175" TargetMode="External"/><Relationship Id="rId28" Type="http://schemas.openxmlformats.org/officeDocument/2006/relationships/hyperlink" Target="http://www.su155.ru/ru/sale/sale_all/?bunit=205207" TargetMode="External"/><Relationship Id="rId36" Type="http://schemas.openxmlformats.org/officeDocument/2006/relationships/hyperlink" Target="http://www.su155.ru/ru/sale/sale_all/?bunit=206352" TargetMode="External"/><Relationship Id="rId49" Type="http://schemas.openxmlformats.org/officeDocument/2006/relationships/hyperlink" Target="http://www.su155.ru/ru/sale/sale_all/?bunit=205242" TargetMode="External"/><Relationship Id="rId57" Type="http://schemas.openxmlformats.org/officeDocument/2006/relationships/hyperlink" Target="http://www.su155.ru/ru/sale/sale_all/?bunit=206322" TargetMode="External"/><Relationship Id="rId61" Type="http://schemas.openxmlformats.org/officeDocument/2006/relationships/hyperlink" Target="http://www.su155.ru/ru/sale/sale_all/?bunit=206321" TargetMode="External"/><Relationship Id="rId10" Type="http://schemas.openxmlformats.org/officeDocument/2006/relationships/hyperlink" Target="http://www.su155.ru/ru/sale/sale_all/?bunit=205210" TargetMode="External"/><Relationship Id="rId19" Type="http://schemas.openxmlformats.org/officeDocument/2006/relationships/hyperlink" Target="http://www.su155.ru/ru/sale/sale_all/?bunit=204151" TargetMode="External"/><Relationship Id="rId31" Type="http://schemas.openxmlformats.org/officeDocument/2006/relationships/hyperlink" Target="http://www.su155.ru/ru/sale/sale_all/?bunit=205275" TargetMode="External"/><Relationship Id="rId44" Type="http://schemas.openxmlformats.org/officeDocument/2006/relationships/hyperlink" Target="http://www.su155.ru/ru/sale/sale_all/?bunit=206292" TargetMode="External"/><Relationship Id="rId52" Type="http://schemas.openxmlformats.org/officeDocument/2006/relationships/hyperlink" Target="http://www.su155.ru/ru/sale/sale_all/?bunit=206318" TargetMode="External"/><Relationship Id="rId60" Type="http://schemas.openxmlformats.org/officeDocument/2006/relationships/hyperlink" Target="http://www.su155.ru/ru/sale/sale_all/?bunit=208001" TargetMode="External"/><Relationship Id="rId65" Type="http://schemas.openxmlformats.org/officeDocument/2006/relationships/hyperlink" Target="http://www.su155.ru/ru/sale/sale_all/?bunit=503204" TargetMode="External"/><Relationship Id="rId4" Type="http://schemas.openxmlformats.org/officeDocument/2006/relationships/hyperlink" Target="http://www.su155.ru/ru/sale/sale_all/?bunit=205272" TargetMode="External"/><Relationship Id="rId9" Type="http://schemas.openxmlformats.org/officeDocument/2006/relationships/hyperlink" Target="http://www.su155.ru/ru/sale/sale_all/?bunit=503206" TargetMode="External"/><Relationship Id="rId14" Type="http://schemas.openxmlformats.org/officeDocument/2006/relationships/hyperlink" Target="http://www.su155.ru/ru/sale/sale_all/?bunit=206353" TargetMode="External"/><Relationship Id="rId22" Type="http://schemas.openxmlformats.org/officeDocument/2006/relationships/hyperlink" Target="http://www.su155.ru/ru/sale/sale_all/?bunit=204155" TargetMode="External"/><Relationship Id="rId27" Type="http://schemas.openxmlformats.org/officeDocument/2006/relationships/hyperlink" Target="http://www.su155.ru/ru/sale/sale_all/?bunit=205245" TargetMode="External"/><Relationship Id="rId30" Type="http://schemas.openxmlformats.org/officeDocument/2006/relationships/hyperlink" Target="http://www.su155.ru/ru/sale/sale_all/?bunit=205285" TargetMode="External"/><Relationship Id="rId35" Type="http://schemas.openxmlformats.org/officeDocument/2006/relationships/hyperlink" Target="http://www.su155.ru/ru/sale/sale_all/?bunit=206343" TargetMode="External"/><Relationship Id="rId43" Type="http://schemas.openxmlformats.org/officeDocument/2006/relationships/hyperlink" Target="http://www.su155.ru/ru/sale/sale_all/?bunit=206291" TargetMode="External"/><Relationship Id="rId48" Type="http://schemas.openxmlformats.org/officeDocument/2006/relationships/hyperlink" Target="http://www.su155.ru/ru/sale/sale_all/?bunit=205286" TargetMode="External"/><Relationship Id="rId56" Type="http://schemas.openxmlformats.org/officeDocument/2006/relationships/hyperlink" Target="http://www.su155.ru/ru/sale/sale_all/?bunit=503190" TargetMode="External"/><Relationship Id="rId64" Type="http://schemas.openxmlformats.org/officeDocument/2006/relationships/hyperlink" Target="http://www.su155.ru/ru/sale/sale_all/?bunit=503203" TargetMode="External"/><Relationship Id="rId8" Type="http://schemas.openxmlformats.org/officeDocument/2006/relationships/hyperlink" Target="http://www.su155.ru/ru/sale/sale_all/?bunit=206339" TargetMode="External"/><Relationship Id="rId51" Type="http://schemas.openxmlformats.org/officeDocument/2006/relationships/hyperlink" Target="http://www.su155.ru/ru/sale/sale_all/?bunit=206303" TargetMode="External"/><Relationship Id="rId3" Type="http://schemas.openxmlformats.org/officeDocument/2006/relationships/hyperlink" Target="http://www.su155.ru/ru/sale/sale_all/?bunit=205271" TargetMode="External"/><Relationship Id="rId12" Type="http://schemas.openxmlformats.org/officeDocument/2006/relationships/hyperlink" Target="http://www.su155.ru/ru/sale/sale_all/?bunit=204150" TargetMode="External"/><Relationship Id="rId17" Type="http://schemas.openxmlformats.org/officeDocument/2006/relationships/hyperlink" Target="http://www.su155.ru/ru/sale/sale_all/?bunit=204164" TargetMode="External"/><Relationship Id="rId25" Type="http://schemas.openxmlformats.org/officeDocument/2006/relationships/hyperlink" Target="http://www.su155.ru/ru/sale/sale_all/?bunit=204163" TargetMode="External"/><Relationship Id="rId33" Type="http://schemas.openxmlformats.org/officeDocument/2006/relationships/hyperlink" Target="http://www.su155.ru/ru/sale/sale_all/?bunit=206294" TargetMode="External"/><Relationship Id="rId38" Type="http://schemas.openxmlformats.org/officeDocument/2006/relationships/hyperlink" Target="http://www.su155.ru/ru/sale/sale_all/?bunit=206353" TargetMode="External"/><Relationship Id="rId46" Type="http://schemas.openxmlformats.org/officeDocument/2006/relationships/hyperlink" Target="http://www.su155.ru/ru/sale/sale_all/?bunit=205243" TargetMode="External"/><Relationship Id="rId59" Type="http://schemas.openxmlformats.org/officeDocument/2006/relationships/hyperlink" Target="http://www.su155.ru/ru/sale/sale_all/?bunit=207075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://www.su155.ru/ru/sale/sale_all/?bunit=204153" TargetMode="External"/><Relationship Id="rId41" Type="http://schemas.openxmlformats.org/officeDocument/2006/relationships/hyperlink" Target="http://www.su155.ru/ru/sale/sale_all/?bunit=206355" TargetMode="External"/><Relationship Id="rId54" Type="http://schemas.openxmlformats.org/officeDocument/2006/relationships/hyperlink" Target="http://www.su155.ru/ru/sale/sale_all/?bunit=206320" TargetMode="External"/><Relationship Id="rId62" Type="http://schemas.openxmlformats.org/officeDocument/2006/relationships/hyperlink" Target="http://www.su155.ru/ru/sale/sale_all/?bunit=50319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17"/>
  <sheetViews>
    <sheetView tabSelected="1" topLeftCell="B202" zoomScaleNormal="100" workbookViewId="0">
      <selection activeCell="D216" sqref="D216:E216"/>
    </sheetView>
  </sheetViews>
  <sheetFormatPr defaultRowHeight="15"/>
  <cols>
    <col min="1" max="1" width="4.7109375" customWidth="1"/>
    <col min="2" max="2" width="20.85546875" customWidth="1"/>
    <col min="3" max="3" width="25.28515625" customWidth="1"/>
    <col min="4" max="4" width="26.85546875" customWidth="1"/>
    <col min="6" max="6" width="14.28515625" customWidth="1"/>
    <col min="10" max="10" width="9" customWidth="1"/>
    <col min="11" max="11" width="9.140625" hidden="1" customWidth="1"/>
    <col min="12" max="12" width="11.5703125" bestFit="1" customWidth="1"/>
  </cols>
  <sheetData>
    <row r="1" spans="1:11" ht="76.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9" t="s">
        <v>351</v>
      </c>
      <c r="G1" s="2"/>
      <c r="H1" s="2" t="s">
        <v>201</v>
      </c>
      <c r="I1" s="43" t="s">
        <v>208</v>
      </c>
      <c r="J1" s="43" t="s">
        <v>209</v>
      </c>
      <c r="K1" s="43" t="s">
        <v>210</v>
      </c>
    </row>
    <row r="2" spans="1:11">
      <c r="A2" s="40">
        <v>1</v>
      </c>
      <c r="B2" s="41" t="s">
        <v>5</v>
      </c>
      <c r="C2" s="42" t="s">
        <v>86</v>
      </c>
      <c r="D2" s="42" t="s">
        <v>148</v>
      </c>
      <c r="E2" s="42" t="s">
        <v>188</v>
      </c>
      <c r="F2" s="42">
        <v>7472.8</v>
      </c>
      <c r="G2" s="42"/>
      <c r="H2" s="42">
        <f t="shared" ref="H2:H33" si="0">F2*G2</f>
        <v>0</v>
      </c>
      <c r="I2" s="44" t="s">
        <v>211</v>
      </c>
      <c r="J2" s="44"/>
      <c r="K2" s="44"/>
    </row>
    <row r="3" spans="1:11">
      <c r="A3" s="3">
        <v>2</v>
      </c>
      <c r="B3" s="8" t="s">
        <v>6</v>
      </c>
      <c r="C3" s="9" t="s">
        <v>87</v>
      </c>
      <c r="D3" s="9" t="s">
        <v>149</v>
      </c>
      <c r="E3" s="9" t="s">
        <v>188</v>
      </c>
      <c r="F3" s="9">
        <v>24935</v>
      </c>
      <c r="G3" s="9"/>
      <c r="H3" s="9">
        <f t="shared" si="0"/>
        <v>0</v>
      </c>
      <c r="I3" s="44" t="s">
        <v>211</v>
      </c>
      <c r="J3" s="44"/>
      <c r="K3" s="44"/>
    </row>
    <row r="4" spans="1:11">
      <c r="A4" s="3">
        <v>3</v>
      </c>
      <c r="B4" s="8" t="s">
        <v>7</v>
      </c>
      <c r="C4" s="9" t="s">
        <v>88</v>
      </c>
      <c r="D4" s="9" t="s">
        <v>149</v>
      </c>
      <c r="E4" s="9" t="s">
        <v>188</v>
      </c>
      <c r="F4" s="9">
        <v>24935</v>
      </c>
      <c r="G4" s="9"/>
      <c r="H4" s="9">
        <f t="shared" si="0"/>
        <v>0</v>
      </c>
      <c r="I4" s="44" t="s">
        <v>211</v>
      </c>
      <c r="J4" s="44"/>
      <c r="K4" s="44"/>
    </row>
    <row r="5" spans="1:11">
      <c r="A5" s="3">
        <v>4</v>
      </c>
      <c r="B5" s="8" t="s">
        <v>8</v>
      </c>
      <c r="C5" s="9" t="s">
        <v>89</v>
      </c>
      <c r="D5" s="9" t="s">
        <v>150</v>
      </c>
      <c r="E5" s="9" t="s">
        <v>188</v>
      </c>
      <c r="F5" s="9">
        <v>11302.6</v>
      </c>
      <c r="G5" s="9"/>
      <c r="H5" s="9">
        <f t="shared" si="0"/>
        <v>0</v>
      </c>
      <c r="I5" s="44" t="s">
        <v>211</v>
      </c>
      <c r="J5" s="44"/>
      <c r="K5" s="44"/>
    </row>
    <row r="6" spans="1:11">
      <c r="A6" s="3">
        <v>5</v>
      </c>
      <c r="B6" s="8" t="s">
        <v>9</v>
      </c>
      <c r="C6" s="9" t="s">
        <v>90</v>
      </c>
      <c r="D6" s="9" t="s">
        <v>151</v>
      </c>
      <c r="E6" s="9" t="s">
        <v>189</v>
      </c>
      <c r="F6" s="9">
        <v>24935.599999999999</v>
      </c>
      <c r="G6" s="9"/>
      <c r="H6" s="9">
        <f t="shared" si="0"/>
        <v>0</v>
      </c>
      <c r="I6" s="44" t="s">
        <v>211</v>
      </c>
      <c r="J6" s="44"/>
      <c r="K6" s="44"/>
    </row>
    <row r="7" spans="1:11">
      <c r="A7" s="3">
        <v>6</v>
      </c>
      <c r="B7" s="8" t="s">
        <v>10</v>
      </c>
      <c r="C7" s="9" t="s">
        <v>91</v>
      </c>
      <c r="D7" s="9" t="s">
        <v>152</v>
      </c>
      <c r="E7" s="9" t="s">
        <v>189</v>
      </c>
      <c r="F7" s="71">
        <v>8505.2999999999993</v>
      </c>
      <c r="G7" s="9"/>
      <c r="H7" s="9">
        <f t="shared" si="0"/>
        <v>0</v>
      </c>
      <c r="I7" s="44" t="s">
        <v>211</v>
      </c>
      <c r="J7" s="44"/>
      <c r="K7" s="44"/>
    </row>
    <row r="8" spans="1:11">
      <c r="A8" s="3">
        <v>7</v>
      </c>
      <c r="B8" s="8" t="s">
        <v>11</v>
      </c>
      <c r="C8" s="9" t="s">
        <v>92</v>
      </c>
      <c r="D8" s="9" t="s">
        <v>153</v>
      </c>
      <c r="E8" s="9" t="s">
        <v>190</v>
      </c>
      <c r="F8" s="9">
        <v>19736.900000000001</v>
      </c>
      <c r="G8" s="9"/>
      <c r="H8" s="9">
        <f t="shared" si="0"/>
        <v>0</v>
      </c>
      <c r="I8" s="44" t="s">
        <v>211</v>
      </c>
      <c r="J8" s="44"/>
      <c r="K8" s="44"/>
    </row>
    <row r="9" spans="1:11">
      <c r="A9" s="3">
        <v>8</v>
      </c>
      <c r="B9" s="8" t="s">
        <v>12</v>
      </c>
      <c r="C9" s="9" t="s">
        <v>93</v>
      </c>
      <c r="D9" s="9" t="s">
        <v>148</v>
      </c>
      <c r="E9" s="9" t="s">
        <v>190</v>
      </c>
      <c r="F9" s="9">
        <v>10957.6</v>
      </c>
      <c r="G9" s="9"/>
      <c r="H9" s="9">
        <f t="shared" si="0"/>
        <v>0</v>
      </c>
      <c r="I9" s="44" t="s">
        <v>211</v>
      </c>
      <c r="J9" s="44"/>
      <c r="K9" s="44"/>
    </row>
    <row r="10" spans="1:11">
      <c r="A10" s="3">
        <v>9</v>
      </c>
      <c r="B10" s="8" t="s">
        <v>13</v>
      </c>
      <c r="C10" s="9" t="s">
        <v>94</v>
      </c>
      <c r="D10" s="10" t="s">
        <v>154</v>
      </c>
      <c r="E10" s="9" t="s">
        <v>190</v>
      </c>
      <c r="F10" s="9">
        <v>9115.5</v>
      </c>
      <c r="G10" s="9"/>
      <c r="H10" s="9">
        <f t="shared" si="0"/>
        <v>0</v>
      </c>
      <c r="I10" s="44" t="s">
        <v>211</v>
      </c>
      <c r="J10" s="44"/>
      <c r="K10" s="44"/>
    </row>
    <row r="11" spans="1:11">
      <c r="A11" s="3">
        <v>10</v>
      </c>
      <c r="B11" s="8" t="s">
        <v>14</v>
      </c>
      <c r="C11" s="9" t="s">
        <v>95</v>
      </c>
      <c r="D11" s="9" t="s">
        <v>148</v>
      </c>
      <c r="E11" s="9" t="s">
        <v>188</v>
      </c>
      <c r="F11" s="9">
        <v>7614.2</v>
      </c>
      <c r="G11" s="9"/>
      <c r="H11" s="9">
        <f t="shared" si="0"/>
        <v>0</v>
      </c>
      <c r="I11" s="44" t="s">
        <v>211</v>
      </c>
      <c r="J11" s="44"/>
      <c r="K11" s="44"/>
    </row>
    <row r="12" spans="1:11">
      <c r="A12" s="3">
        <v>11</v>
      </c>
      <c r="B12" s="8" t="s">
        <v>15</v>
      </c>
      <c r="C12" s="9" t="s">
        <v>96</v>
      </c>
      <c r="D12" s="9" t="s">
        <v>155</v>
      </c>
      <c r="E12" s="9" t="s">
        <v>191</v>
      </c>
      <c r="F12" s="71">
        <v>34107.599999999999</v>
      </c>
      <c r="G12" s="9"/>
      <c r="H12" s="9">
        <f t="shared" si="0"/>
        <v>0</v>
      </c>
      <c r="I12" s="44" t="s">
        <v>211</v>
      </c>
      <c r="J12" s="44"/>
      <c r="K12" s="44"/>
    </row>
    <row r="13" spans="1:11">
      <c r="A13" s="3">
        <v>12</v>
      </c>
      <c r="B13" s="8" t="s">
        <v>16</v>
      </c>
      <c r="C13" s="9" t="s">
        <v>97</v>
      </c>
      <c r="D13" s="9" t="s">
        <v>153</v>
      </c>
      <c r="E13" s="9" t="s">
        <v>190</v>
      </c>
      <c r="F13" s="71">
        <v>19273.599999999999</v>
      </c>
      <c r="G13" s="9"/>
      <c r="H13" s="9">
        <f t="shared" si="0"/>
        <v>0</v>
      </c>
      <c r="I13" s="44" t="s">
        <v>211</v>
      </c>
      <c r="J13" s="44"/>
      <c r="K13" s="44"/>
    </row>
    <row r="14" spans="1:11">
      <c r="A14" s="3">
        <v>13</v>
      </c>
      <c r="B14" s="8" t="s">
        <v>17</v>
      </c>
      <c r="C14" s="9" t="s">
        <v>98</v>
      </c>
      <c r="D14" s="9" t="s">
        <v>156</v>
      </c>
      <c r="E14" s="9" t="s">
        <v>189</v>
      </c>
      <c r="F14" s="71">
        <v>25228.1</v>
      </c>
      <c r="G14" s="9"/>
      <c r="H14" s="9">
        <f t="shared" si="0"/>
        <v>0</v>
      </c>
      <c r="I14" s="44" t="s">
        <v>211</v>
      </c>
      <c r="J14" s="44"/>
      <c r="K14" s="44"/>
    </row>
    <row r="15" spans="1:11">
      <c r="A15" s="3">
        <v>14</v>
      </c>
      <c r="B15" s="8" t="s">
        <v>18</v>
      </c>
      <c r="C15" s="9" t="s">
        <v>99</v>
      </c>
      <c r="D15" s="9" t="s">
        <v>157</v>
      </c>
      <c r="E15" s="9" t="s">
        <v>192</v>
      </c>
      <c r="F15" s="71">
        <v>13334.3</v>
      </c>
      <c r="G15" s="9"/>
      <c r="H15" s="9">
        <f t="shared" si="0"/>
        <v>0</v>
      </c>
      <c r="I15" s="44" t="s">
        <v>211</v>
      </c>
      <c r="J15" s="44"/>
      <c r="K15" s="44"/>
    </row>
    <row r="16" spans="1:11">
      <c r="A16" s="3">
        <v>15</v>
      </c>
      <c r="B16" s="8" t="s">
        <v>19</v>
      </c>
      <c r="C16" s="9" t="s">
        <v>100</v>
      </c>
      <c r="D16" s="9" t="s">
        <v>151</v>
      </c>
      <c r="E16" s="9" t="s">
        <v>189</v>
      </c>
      <c r="F16" s="71">
        <v>24030.6</v>
      </c>
      <c r="G16" s="9"/>
      <c r="H16" s="9">
        <f t="shared" si="0"/>
        <v>0</v>
      </c>
      <c r="I16" s="44" t="s">
        <v>211</v>
      </c>
      <c r="J16" s="44"/>
      <c r="K16" s="44"/>
    </row>
    <row r="17" spans="1:11">
      <c r="A17" s="3">
        <v>16</v>
      </c>
      <c r="B17" s="8" t="s">
        <v>20</v>
      </c>
      <c r="C17" s="9" t="s">
        <v>101</v>
      </c>
      <c r="D17" s="9" t="s">
        <v>157</v>
      </c>
      <c r="E17" s="9" t="s">
        <v>192</v>
      </c>
      <c r="F17" s="71">
        <v>13454.6</v>
      </c>
      <c r="G17" s="9"/>
      <c r="H17" s="9">
        <f t="shared" si="0"/>
        <v>0</v>
      </c>
      <c r="I17" s="44" t="s">
        <v>211</v>
      </c>
      <c r="J17" s="44"/>
      <c r="K17" s="44"/>
    </row>
    <row r="18" spans="1:11">
      <c r="A18" s="3">
        <v>17</v>
      </c>
      <c r="B18" s="8" t="s">
        <v>21</v>
      </c>
      <c r="C18" s="9" t="s">
        <v>102</v>
      </c>
      <c r="D18" s="9" t="s">
        <v>157</v>
      </c>
      <c r="E18" s="9" t="s">
        <v>192</v>
      </c>
      <c r="F18" s="71">
        <v>13451.7</v>
      </c>
      <c r="G18" s="9"/>
      <c r="H18" s="9">
        <f t="shared" si="0"/>
        <v>0</v>
      </c>
      <c r="I18" s="44" t="s">
        <v>211</v>
      </c>
      <c r="J18" s="44"/>
      <c r="K18" s="44"/>
    </row>
    <row r="19" spans="1:11">
      <c r="A19" s="3">
        <v>18</v>
      </c>
      <c r="B19" s="8" t="s">
        <v>22</v>
      </c>
      <c r="C19" s="9" t="s">
        <v>103</v>
      </c>
      <c r="D19" s="9" t="s">
        <v>158</v>
      </c>
      <c r="E19" s="9" t="s">
        <v>189</v>
      </c>
      <c r="F19" s="9">
        <v>30822.3</v>
      </c>
      <c r="G19" s="9"/>
      <c r="H19" s="9">
        <f t="shared" si="0"/>
        <v>0</v>
      </c>
      <c r="I19" s="44" t="s">
        <v>211</v>
      </c>
      <c r="J19" s="44"/>
      <c r="K19" s="44"/>
    </row>
    <row r="20" spans="1:11">
      <c r="A20" s="3">
        <v>19</v>
      </c>
      <c r="B20" s="8" t="s">
        <v>23</v>
      </c>
      <c r="C20" s="9" t="s">
        <v>104</v>
      </c>
      <c r="D20" s="9" t="s">
        <v>148</v>
      </c>
      <c r="E20" s="9" t="s">
        <v>193</v>
      </c>
      <c r="F20" s="71">
        <v>9823.2999999999993</v>
      </c>
      <c r="G20" s="9"/>
      <c r="H20" s="9">
        <f t="shared" si="0"/>
        <v>0</v>
      </c>
      <c r="I20" s="44" t="s">
        <v>211</v>
      </c>
      <c r="J20" s="44"/>
      <c r="K20" s="44"/>
    </row>
    <row r="21" spans="1:11">
      <c r="A21" s="3">
        <v>20</v>
      </c>
      <c r="B21" s="8" t="s">
        <v>24</v>
      </c>
      <c r="C21" s="9" t="s">
        <v>105</v>
      </c>
      <c r="D21" s="9" t="s">
        <v>148</v>
      </c>
      <c r="E21" s="9" t="s">
        <v>193</v>
      </c>
      <c r="F21" s="71">
        <v>9825.2000000000007</v>
      </c>
      <c r="G21" s="9"/>
      <c r="H21" s="9">
        <f t="shared" si="0"/>
        <v>0</v>
      </c>
      <c r="I21" s="44" t="s">
        <v>211</v>
      </c>
      <c r="J21" s="44"/>
      <c r="K21" s="44"/>
    </row>
    <row r="22" spans="1:11">
      <c r="A22" s="3">
        <v>21</v>
      </c>
      <c r="B22" s="8" t="s">
        <v>25</v>
      </c>
      <c r="C22" s="9" t="s">
        <v>106</v>
      </c>
      <c r="D22" s="9" t="s">
        <v>148</v>
      </c>
      <c r="E22" s="9" t="s">
        <v>193</v>
      </c>
      <c r="F22" s="71">
        <v>9848.2999999999993</v>
      </c>
      <c r="G22" s="9"/>
      <c r="H22" s="9">
        <f t="shared" si="0"/>
        <v>0</v>
      </c>
      <c r="I22" s="44" t="s">
        <v>211</v>
      </c>
      <c r="J22" s="44"/>
      <c r="K22" s="44"/>
    </row>
    <row r="23" spans="1:11">
      <c r="A23" s="3">
        <v>22</v>
      </c>
      <c r="B23" s="8" t="s">
        <v>26</v>
      </c>
      <c r="C23" s="9" t="s">
        <v>107</v>
      </c>
      <c r="D23" s="9" t="s">
        <v>148</v>
      </c>
      <c r="E23" s="9" t="s">
        <v>193</v>
      </c>
      <c r="F23" s="71">
        <v>9771.6</v>
      </c>
      <c r="G23" s="9"/>
      <c r="H23" s="9">
        <f t="shared" si="0"/>
        <v>0</v>
      </c>
      <c r="I23" s="44" t="s">
        <v>211</v>
      </c>
      <c r="J23" s="44"/>
      <c r="K23" s="44"/>
    </row>
    <row r="24" spans="1:11">
      <c r="A24" s="3">
        <v>23</v>
      </c>
      <c r="B24" s="8" t="s">
        <v>27</v>
      </c>
      <c r="C24" s="9" t="s">
        <v>108</v>
      </c>
      <c r="D24" s="9" t="s">
        <v>159</v>
      </c>
      <c r="E24" s="9" t="s">
        <v>191</v>
      </c>
      <c r="F24" s="71">
        <v>34076.699999999997</v>
      </c>
      <c r="G24" s="9"/>
      <c r="H24" s="9">
        <f t="shared" si="0"/>
        <v>0</v>
      </c>
      <c r="I24" s="44"/>
      <c r="J24" s="44" t="s">
        <v>211</v>
      </c>
      <c r="K24" s="44"/>
    </row>
    <row r="25" spans="1:11">
      <c r="A25" s="3">
        <v>24</v>
      </c>
      <c r="B25" s="8" t="s">
        <v>28</v>
      </c>
      <c r="C25" s="9" t="s">
        <v>109</v>
      </c>
      <c r="D25" s="9" t="s">
        <v>160</v>
      </c>
      <c r="E25" s="9" t="s">
        <v>190</v>
      </c>
      <c r="F25" s="71">
        <v>38191.9</v>
      </c>
      <c r="G25" s="9"/>
      <c r="H25" s="9">
        <f t="shared" si="0"/>
        <v>0</v>
      </c>
      <c r="I25" s="44" t="s">
        <v>211</v>
      </c>
      <c r="J25" s="44"/>
      <c r="K25" s="44"/>
    </row>
    <row r="26" spans="1:11">
      <c r="A26" s="3">
        <v>25</v>
      </c>
      <c r="B26" s="8" t="s">
        <v>29</v>
      </c>
      <c r="C26" s="9" t="s">
        <v>110</v>
      </c>
      <c r="D26" s="9" t="s">
        <v>161</v>
      </c>
      <c r="E26" s="9" t="s">
        <v>188</v>
      </c>
      <c r="F26" s="71">
        <v>22671.4</v>
      </c>
      <c r="G26" s="9"/>
      <c r="H26" s="9">
        <f t="shared" si="0"/>
        <v>0</v>
      </c>
      <c r="I26" s="44" t="s">
        <v>211</v>
      </c>
      <c r="J26" s="44"/>
      <c r="K26" s="44"/>
    </row>
    <row r="27" spans="1:11">
      <c r="A27" s="3">
        <v>26</v>
      </c>
      <c r="B27" s="8" t="s">
        <v>30</v>
      </c>
      <c r="C27" s="9" t="s">
        <v>111</v>
      </c>
      <c r="D27" s="9" t="s">
        <v>162</v>
      </c>
      <c r="E27" s="9" t="s">
        <v>190</v>
      </c>
      <c r="F27" s="9">
        <v>33296.800000000003</v>
      </c>
      <c r="G27" s="9"/>
      <c r="H27" s="9">
        <f t="shared" si="0"/>
        <v>0</v>
      </c>
      <c r="I27" s="44" t="s">
        <v>211</v>
      </c>
      <c r="J27" s="44"/>
      <c r="K27" s="44"/>
    </row>
    <row r="28" spans="1:11">
      <c r="A28" s="3">
        <v>27</v>
      </c>
      <c r="B28" s="11" t="s">
        <v>31</v>
      </c>
      <c r="C28" s="12" t="s">
        <v>112</v>
      </c>
      <c r="D28" s="12" t="s">
        <v>162</v>
      </c>
      <c r="E28" s="12" t="s">
        <v>190</v>
      </c>
      <c r="F28" s="12">
        <v>34778.800000000003</v>
      </c>
      <c r="G28" s="12"/>
      <c r="H28" s="12">
        <f t="shared" si="0"/>
        <v>0</v>
      </c>
      <c r="I28" s="44" t="s">
        <v>211</v>
      </c>
      <c r="J28" s="44"/>
      <c r="K28" s="44"/>
    </row>
    <row r="29" spans="1:11">
      <c r="A29" s="3">
        <v>28</v>
      </c>
      <c r="B29" s="11" t="s">
        <v>32</v>
      </c>
      <c r="C29" s="12" t="s">
        <v>113</v>
      </c>
      <c r="D29" s="12" t="s">
        <v>148</v>
      </c>
      <c r="E29" s="12" t="s">
        <v>188</v>
      </c>
      <c r="F29" s="12">
        <v>7707.1</v>
      </c>
      <c r="G29" s="12"/>
      <c r="H29" s="12">
        <f t="shared" si="0"/>
        <v>0</v>
      </c>
      <c r="I29" s="44" t="s">
        <v>211</v>
      </c>
      <c r="J29" s="44"/>
      <c r="K29" s="44"/>
    </row>
    <row r="30" spans="1:11">
      <c r="A30" s="3">
        <v>29</v>
      </c>
      <c r="B30" s="11" t="s">
        <v>33</v>
      </c>
      <c r="C30" s="12" t="s">
        <v>114</v>
      </c>
      <c r="D30" s="12" t="s">
        <v>148</v>
      </c>
      <c r="E30" s="12" t="s">
        <v>188</v>
      </c>
      <c r="F30" s="12">
        <v>9619.4</v>
      </c>
      <c r="G30" s="12"/>
      <c r="H30" s="12">
        <f t="shared" si="0"/>
        <v>0</v>
      </c>
      <c r="I30" s="44" t="s">
        <v>211</v>
      </c>
      <c r="J30" s="44"/>
      <c r="K30" s="44"/>
    </row>
    <row r="31" spans="1:11">
      <c r="A31" s="3">
        <v>30</v>
      </c>
      <c r="B31" s="11" t="s">
        <v>34</v>
      </c>
      <c r="C31" s="12" t="s">
        <v>115</v>
      </c>
      <c r="D31" s="12" t="s">
        <v>163</v>
      </c>
      <c r="E31" s="12" t="s">
        <v>189</v>
      </c>
      <c r="F31" s="12">
        <v>19819.900000000001</v>
      </c>
      <c r="G31" s="12"/>
      <c r="H31" s="12">
        <f t="shared" si="0"/>
        <v>0</v>
      </c>
      <c r="I31" s="44" t="s">
        <v>211</v>
      </c>
      <c r="J31" s="44"/>
      <c r="K31" s="44"/>
    </row>
    <row r="32" spans="1:11">
      <c r="A32" s="3">
        <v>31</v>
      </c>
      <c r="B32" s="11" t="s">
        <v>35</v>
      </c>
      <c r="C32" s="12" t="s">
        <v>116</v>
      </c>
      <c r="D32" s="12" t="s">
        <v>164</v>
      </c>
      <c r="E32" s="12" t="s">
        <v>190</v>
      </c>
      <c r="F32" s="12">
        <v>21510.9</v>
      </c>
      <c r="G32" s="12"/>
      <c r="H32" s="12">
        <f t="shared" si="0"/>
        <v>0</v>
      </c>
      <c r="I32" s="44" t="s">
        <v>211</v>
      </c>
      <c r="J32" s="44"/>
      <c r="K32" s="44"/>
    </row>
    <row r="33" spans="1:11">
      <c r="A33" s="3">
        <v>32</v>
      </c>
      <c r="B33" s="11" t="s">
        <v>36</v>
      </c>
      <c r="C33" s="12" t="s">
        <v>117</v>
      </c>
      <c r="D33" s="12" t="s">
        <v>153</v>
      </c>
      <c r="E33" s="12" t="s">
        <v>188</v>
      </c>
      <c r="F33" s="12">
        <v>19169.8</v>
      </c>
      <c r="G33" s="12"/>
      <c r="H33" s="12">
        <f t="shared" si="0"/>
        <v>0</v>
      </c>
      <c r="I33" s="44" t="s">
        <v>211</v>
      </c>
      <c r="J33" s="44"/>
      <c r="K33" s="44"/>
    </row>
    <row r="34" spans="1:11">
      <c r="A34" s="3">
        <v>33</v>
      </c>
      <c r="B34" s="11" t="s">
        <v>37</v>
      </c>
      <c r="C34" s="12" t="s">
        <v>118</v>
      </c>
      <c r="D34" s="12" t="s">
        <v>165</v>
      </c>
      <c r="E34" s="12" t="s">
        <v>190</v>
      </c>
      <c r="F34" s="12">
        <v>29568.9</v>
      </c>
      <c r="G34" s="12"/>
      <c r="H34" s="12">
        <f t="shared" ref="H34:H55" si="1">F34*G34</f>
        <v>0</v>
      </c>
      <c r="I34" s="44" t="s">
        <v>211</v>
      </c>
      <c r="J34" s="44"/>
      <c r="K34" s="44"/>
    </row>
    <row r="35" spans="1:11">
      <c r="A35" s="3">
        <v>34</v>
      </c>
      <c r="B35" s="11" t="s">
        <v>38</v>
      </c>
      <c r="C35" s="70" t="s">
        <v>119</v>
      </c>
      <c r="D35" s="12" t="s">
        <v>166</v>
      </c>
      <c r="E35" s="12" t="s">
        <v>194</v>
      </c>
      <c r="F35" s="13">
        <v>25210.400000000001</v>
      </c>
      <c r="G35" s="12"/>
      <c r="H35" s="12">
        <f t="shared" si="1"/>
        <v>0</v>
      </c>
      <c r="I35" s="44"/>
      <c r="J35" s="44" t="s">
        <v>211</v>
      </c>
      <c r="K35" s="44"/>
    </row>
    <row r="36" spans="1:11">
      <c r="A36" s="3">
        <v>35</v>
      </c>
      <c r="B36" s="11" t="s">
        <v>39</v>
      </c>
      <c r="C36" s="12" t="s">
        <v>120</v>
      </c>
      <c r="D36" s="12" t="s">
        <v>150</v>
      </c>
      <c r="E36" s="12" t="s">
        <v>190</v>
      </c>
      <c r="F36" s="12">
        <v>16524.8</v>
      </c>
      <c r="G36" s="12"/>
      <c r="H36" s="12">
        <f t="shared" si="1"/>
        <v>0</v>
      </c>
      <c r="I36" s="44" t="s">
        <v>211</v>
      </c>
      <c r="J36" s="44"/>
      <c r="K36" s="44"/>
    </row>
    <row r="37" spans="1:11">
      <c r="A37" s="3">
        <v>36</v>
      </c>
      <c r="B37" s="11" t="s">
        <v>40</v>
      </c>
      <c r="C37" s="70" t="s">
        <v>328</v>
      </c>
      <c r="D37" s="12" t="s">
        <v>167</v>
      </c>
      <c r="E37" s="12" t="s">
        <v>194</v>
      </c>
      <c r="F37" s="13">
        <v>26222.7</v>
      </c>
      <c r="G37" s="12"/>
      <c r="H37" s="12">
        <f t="shared" si="1"/>
        <v>0</v>
      </c>
      <c r="I37" s="44"/>
      <c r="J37" s="62" t="s">
        <v>211</v>
      </c>
      <c r="K37" s="44"/>
    </row>
    <row r="38" spans="1:11">
      <c r="A38" s="3">
        <v>37</v>
      </c>
      <c r="B38" s="11" t="s">
        <v>41</v>
      </c>
      <c r="C38" s="12" t="s">
        <v>122</v>
      </c>
      <c r="D38" s="12" t="s">
        <v>150</v>
      </c>
      <c r="E38" s="12" t="s">
        <v>190</v>
      </c>
      <c r="F38" s="12">
        <v>15092.5</v>
      </c>
      <c r="G38" s="12"/>
      <c r="H38" s="12">
        <f t="shared" si="1"/>
        <v>0</v>
      </c>
      <c r="I38" s="62" t="s">
        <v>211</v>
      </c>
      <c r="J38" s="44"/>
      <c r="K38" s="44"/>
    </row>
    <row r="39" spans="1:11">
      <c r="A39" s="3">
        <v>38</v>
      </c>
      <c r="B39" s="11" t="s">
        <v>42</v>
      </c>
      <c r="C39" s="12" t="s">
        <v>123</v>
      </c>
      <c r="D39" s="12" t="s">
        <v>168</v>
      </c>
      <c r="E39" s="12" t="s">
        <v>194</v>
      </c>
      <c r="F39" s="12">
        <v>49475</v>
      </c>
      <c r="G39" s="12"/>
      <c r="H39" s="12">
        <f t="shared" si="1"/>
        <v>0</v>
      </c>
      <c r="I39" s="44" t="s">
        <v>211</v>
      </c>
      <c r="J39" s="44"/>
      <c r="K39" s="44"/>
    </row>
    <row r="40" spans="1:11">
      <c r="A40" s="3">
        <v>39</v>
      </c>
      <c r="B40" s="11" t="s">
        <v>43</v>
      </c>
      <c r="C40" s="12" t="s">
        <v>124</v>
      </c>
      <c r="D40" s="12" t="s">
        <v>161</v>
      </c>
      <c r="E40" s="12" t="s">
        <v>189</v>
      </c>
      <c r="F40" s="12">
        <v>21499.200000000001</v>
      </c>
      <c r="G40" s="12"/>
      <c r="H40" s="12">
        <f t="shared" si="1"/>
        <v>0</v>
      </c>
      <c r="I40" s="44" t="s">
        <v>211</v>
      </c>
      <c r="J40" s="44"/>
      <c r="K40" s="44"/>
    </row>
    <row r="41" spans="1:11">
      <c r="A41" s="3">
        <v>40</v>
      </c>
      <c r="B41" s="11" t="s">
        <v>44</v>
      </c>
      <c r="C41" s="70" t="s">
        <v>125</v>
      </c>
      <c r="D41" s="12" t="s">
        <v>164</v>
      </c>
      <c r="E41" s="12" t="s">
        <v>194</v>
      </c>
      <c r="F41" s="13">
        <v>16894.3</v>
      </c>
      <c r="G41" s="12"/>
      <c r="H41" s="12">
        <f t="shared" si="1"/>
        <v>0</v>
      </c>
      <c r="I41" s="44"/>
      <c r="J41" s="44" t="s">
        <v>211</v>
      </c>
      <c r="K41" s="44"/>
    </row>
    <row r="42" spans="1:11">
      <c r="A42" s="3">
        <v>41</v>
      </c>
      <c r="B42" s="11" t="s">
        <v>45</v>
      </c>
      <c r="C42" s="70" t="s">
        <v>126</v>
      </c>
      <c r="D42" s="12" t="s">
        <v>169</v>
      </c>
      <c r="E42" s="12" t="s">
        <v>194</v>
      </c>
      <c r="F42" s="13">
        <v>22291</v>
      </c>
      <c r="G42" s="12"/>
      <c r="H42" s="12">
        <f t="shared" si="1"/>
        <v>0</v>
      </c>
      <c r="I42" s="44"/>
      <c r="J42" s="44" t="s">
        <v>211</v>
      </c>
      <c r="K42" s="44"/>
    </row>
    <row r="43" spans="1:11">
      <c r="A43" s="3">
        <v>42</v>
      </c>
      <c r="B43" s="11" t="s">
        <v>46</v>
      </c>
      <c r="C43" s="12" t="s">
        <v>127</v>
      </c>
      <c r="D43" s="12" t="s">
        <v>170</v>
      </c>
      <c r="E43" s="12" t="s">
        <v>190</v>
      </c>
      <c r="F43" s="12">
        <v>45300.9</v>
      </c>
      <c r="G43" s="12"/>
      <c r="H43" s="12">
        <f t="shared" si="1"/>
        <v>0</v>
      </c>
      <c r="I43" s="44" t="s">
        <v>211</v>
      </c>
      <c r="J43" s="44"/>
      <c r="K43" s="44"/>
    </row>
    <row r="44" spans="1:11">
      <c r="A44" s="3">
        <v>43</v>
      </c>
      <c r="B44" s="14" t="s">
        <v>47</v>
      </c>
      <c r="C44" s="15" t="s">
        <v>128</v>
      </c>
      <c r="D44" s="15" t="s">
        <v>171</v>
      </c>
      <c r="E44" s="15" t="s">
        <v>195</v>
      </c>
      <c r="F44" s="15">
        <v>17772.5</v>
      </c>
      <c r="G44" s="15"/>
      <c r="H44" s="15">
        <f t="shared" si="1"/>
        <v>0</v>
      </c>
      <c r="I44" s="44" t="s">
        <v>211</v>
      </c>
      <c r="J44" s="44"/>
      <c r="K44" s="44"/>
    </row>
    <row r="45" spans="1:11">
      <c r="A45" s="3">
        <v>44</v>
      </c>
      <c r="B45" s="14" t="s">
        <v>48</v>
      </c>
      <c r="C45" s="15" t="s">
        <v>129</v>
      </c>
      <c r="D45" s="15" t="s">
        <v>171</v>
      </c>
      <c r="E45" s="15" t="s">
        <v>195</v>
      </c>
      <c r="F45" s="15">
        <v>17679.400000000001</v>
      </c>
      <c r="G45" s="15"/>
      <c r="H45" s="15">
        <f t="shared" si="1"/>
        <v>0</v>
      </c>
      <c r="I45" s="44" t="s">
        <v>211</v>
      </c>
      <c r="J45" s="44"/>
      <c r="K45" s="44"/>
    </row>
    <row r="46" spans="1:11">
      <c r="A46" s="3">
        <v>45</v>
      </c>
      <c r="B46" s="14" t="s">
        <v>49</v>
      </c>
      <c r="C46" s="15" t="s">
        <v>121</v>
      </c>
      <c r="D46" s="15" t="s">
        <v>171</v>
      </c>
      <c r="E46" s="15" t="s">
        <v>195</v>
      </c>
      <c r="F46" s="15">
        <v>17715.8</v>
      </c>
      <c r="G46" s="15"/>
      <c r="H46" s="15">
        <f t="shared" si="1"/>
        <v>0</v>
      </c>
      <c r="I46" s="44" t="s">
        <v>211</v>
      </c>
      <c r="J46" s="44"/>
      <c r="K46" s="44"/>
    </row>
    <row r="47" spans="1:11">
      <c r="A47" s="3">
        <v>46</v>
      </c>
      <c r="B47" s="14" t="s">
        <v>50</v>
      </c>
      <c r="C47" s="15" t="s">
        <v>130</v>
      </c>
      <c r="D47" s="15" t="s">
        <v>172</v>
      </c>
      <c r="E47" s="15" t="s">
        <v>190</v>
      </c>
      <c r="F47" s="15">
        <v>17962.400000000001</v>
      </c>
      <c r="G47" s="15"/>
      <c r="H47" s="15">
        <f t="shared" si="1"/>
        <v>0</v>
      </c>
      <c r="I47" s="44" t="s">
        <v>211</v>
      </c>
      <c r="J47" s="44"/>
      <c r="K47" s="44"/>
    </row>
    <row r="48" spans="1:11">
      <c r="A48" s="3">
        <v>47</v>
      </c>
      <c r="B48" s="14" t="s">
        <v>51</v>
      </c>
      <c r="C48" s="15" t="s">
        <v>131</v>
      </c>
      <c r="D48" s="15" t="s">
        <v>172</v>
      </c>
      <c r="E48" s="15" t="s">
        <v>188</v>
      </c>
      <c r="F48" s="15">
        <v>11235.3</v>
      </c>
      <c r="G48" s="15"/>
      <c r="H48" s="15">
        <f t="shared" si="1"/>
        <v>0</v>
      </c>
      <c r="I48" s="44" t="s">
        <v>211</v>
      </c>
      <c r="J48" s="44"/>
      <c r="K48" s="44"/>
    </row>
    <row r="49" spans="1:11">
      <c r="A49" s="3">
        <v>48</v>
      </c>
      <c r="B49" s="14" t="s">
        <v>52</v>
      </c>
      <c r="C49" s="15" t="s">
        <v>132</v>
      </c>
      <c r="D49" s="15" t="s">
        <v>163</v>
      </c>
      <c r="E49" s="15" t="s">
        <v>189</v>
      </c>
      <c r="F49" s="15">
        <v>15465.8</v>
      </c>
      <c r="G49" s="15"/>
      <c r="H49" s="15">
        <f t="shared" si="1"/>
        <v>0</v>
      </c>
      <c r="I49" s="44" t="s">
        <v>211</v>
      </c>
      <c r="J49" s="44"/>
      <c r="K49" s="44"/>
    </row>
    <row r="50" spans="1:11">
      <c r="A50" s="3">
        <v>49</v>
      </c>
      <c r="B50" s="14" t="s">
        <v>53</v>
      </c>
      <c r="C50" s="15" t="s">
        <v>133</v>
      </c>
      <c r="D50" s="15" t="s">
        <v>164</v>
      </c>
      <c r="E50" s="15" t="s">
        <v>190</v>
      </c>
      <c r="F50" s="15">
        <v>20750.5</v>
      </c>
      <c r="G50" s="15"/>
      <c r="H50" s="15">
        <f t="shared" si="1"/>
        <v>0</v>
      </c>
      <c r="I50" s="44" t="s">
        <v>211</v>
      </c>
      <c r="J50" s="44"/>
      <c r="K50" s="44"/>
    </row>
    <row r="51" spans="1:11">
      <c r="A51" s="3">
        <v>50</v>
      </c>
      <c r="B51" s="14" t="s">
        <v>54</v>
      </c>
      <c r="C51" s="15" t="s">
        <v>134</v>
      </c>
      <c r="D51" s="15" t="s">
        <v>150</v>
      </c>
      <c r="E51" s="15" t="s">
        <v>190</v>
      </c>
      <c r="F51" s="15">
        <v>13410.8</v>
      </c>
      <c r="G51" s="15"/>
      <c r="H51" s="15">
        <f t="shared" si="1"/>
        <v>0</v>
      </c>
      <c r="I51" s="44" t="s">
        <v>211</v>
      </c>
      <c r="J51" s="44"/>
      <c r="K51" s="44"/>
    </row>
    <row r="52" spans="1:11">
      <c r="A52" s="3">
        <v>51</v>
      </c>
      <c r="B52" s="14" t="s">
        <v>55</v>
      </c>
      <c r="C52" s="15" t="s">
        <v>135</v>
      </c>
      <c r="D52" s="15" t="s">
        <v>173</v>
      </c>
      <c r="E52" s="15" t="s">
        <v>190</v>
      </c>
      <c r="F52" s="15">
        <v>19390.2</v>
      </c>
      <c r="G52" s="15"/>
      <c r="H52" s="15">
        <f t="shared" si="1"/>
        <v>0</v>
      </c>
      <c r="I52" s="44" t="s">
        <v>211</v>
      </c>
      <c r="J52" s="44"/>
      <c r="K52" s="44"/>
    </row>
    <row r="53" spans="1:11">
      <c r="A53" s="3">
        <v>52</v>
      </c>
      <c r="B53" s="14" t="s">
        <v>287</v>
      </c>
      <c r="C53" s="15" t="s">
        <v>291</v>
      </c>
      <c r="D53" s="15" t="s">
        <v>153</v>
      </c>
      <c r="E53" s="15" t="s">
        <v>189</v>
      </c>
      <c r="F53" s="15">
        <v>14715.7</v>
      </c>
      <c r="G53" s="15"/>
      <c r="H53" s="15">
        <f t="shared" si="1"/>
        <v>0</v>
      </c>
      <c r="I53" s="44" t="s">
        <v>211</v>
      </c>
      <c r="J53" s="44"/>
      <c r="K53" s="44"/>
    </row>
    <row r="54" spans="1:11">
      <c r="A54" s="3">
        <v>53</v>
      </c>
      <c r="B54" s="14" t="s">
        <v>288</v>
      </c>
      <c r="C54" s="15" t="s">
        <v>292</v>
      </c>
      <c r="D54" s="15" t="s">
        <v>153</v>
      </c>
      <c r="E54" s="15" t="s">
        <v>189</v>
      </c>
      <c r="F54" s="15">
        <v>14715.7</v>
      </c>
      <c r="G54" s="15"/>
      <c r="H54" s="15">
        <f t="shared" si="1"/>
        <v>0</v>
      </c>
      <c r="I54" s="44" t="s">
        <v>211</v>
      </c>
      <c r="J54" s="44"/>
      <c r="K54" s="44"/>
    </row>
    <row r="55" spans="1:11">
      <c r="A55" s="3">
        <v>54</v>
      </c>
      <c r="B55" s="14" t="s">
        <v>289</v>
      </c>
      <c r="C55" s="15" t="s">
        <v>290</v>
      </c>
      <c r="D55" s="15" t="s">
        <v>293</v>
      </c>
      <c r="E55" s="15" t="s">
        <v>190</v>
      </c>
      <c r="F55" s="15">
        <v>72454.899999999994</v>
      </c>
      <c r="G55" s="15"/>
      <c r="H55" s="15">
        <f t="shared" si="1"/>
        <v>0</v>
      </c>
      <c r="I55" s="44" t="s">
        <v>211</v>
      </c>
      <c r="J55" s="44"/>
      <c r="K55" s="44"/>
    </row>
    <row r="56" spans="1:11">
      <c r="A56" s="3">
        <v>55</v>
      </c>
      <c r="B56" s="16" t="s">
        <v>66</v>
      </c>
      <c r="C56" s="17"/>
      <c r="D56" s="17" t="s">
        <v>178</v>
      </c>
      <c r="E56" s="17" t="s">
        <v>194</v>
      </c>
      <c r="F56" s="17"/>
      <c r="G56" s="17"/>
      <c r="H56" s="17">
        <v>36465.480000000003</v>
      </c>
      <c r="I56" s="44"/>
      <c r="J56" s="44"/>
      <c r="K56" s="44" t="s">
        <v>211</v>
      </c>
    </row>
    <row r="57" spans="1:11">
      <c r="A57" s="3">
        <v>56</v>
      </c>
      <c r="B57" s="16" t="s">
        <v>67</v>
      </c>
      <c r="C57" s="17"/>
      <c r="D57" s="17" t="s">
        <v>179</v>
      </c>
      <c r="E57" s="17" t="s">
        <v>194</v>
      </c>
      <c r="F57" s="17"/>
      <c r="G57" s="17"/>
      <c r="H57" s="17">
        <v>53423.24</v>
      </c>
      <c r="I57" s="44"/>
      <c r="J57" s="44"/>
      <c r="K57" s="44" t="s">
        <v>211</v>
      </c>
    </row>
    <row r="58" spans="1:11">
      <c r="A58" s="3">
        <v>57</v>
      </c>
      <c r="B58" s="16" t="s">
        <v>68</v>
      </c>
      <c r="C58" s="17"/>
      <c r="D58" s="17" t="s">
        <v>178</v>
      </c>
      <c r="E58" s="17" t="s">
        <v>194</v>
      </c>
      <c r="F58" s="17"/>
      <c r="G58" s="17"/>
      <c r="H58" s="17">
        <v>36465.480000000003</v>
      </c>
      <c r="I58" s="44"/>
      <c r="J58" s="44"/>
      <c r="K58" s="44" t="s">
        <v>211</v>
      </c>
    </row>
    <row r="59" spans="1:11">
      <c r="A59" s="3">
        <v>58</v>
      </c>
      <c r="B59" s="16" t="s">
        <v>69</v>
      </c>
      <c r="C59" s="17"/>
      <c r="D59" s="17" t="s">
        <v>179</v>
      </c>
      <c r="E59" s="17" t="s">
        <v>194</v>
      </c>
      <c r="F59" s="17"/>
      <c r="G59" s="17"/>
      <c r="H59" s="17">
        <v>53423.24</v>
      </c>
      <c r="I59" s="44"/>
      <c r="J59" s="44"/>
      <c r="K59" s="44" t="s">
        <v>211</v>
      </c>
    </row>
    <row r="60" spans="1:11">
      <c r="A60" s="3">
        <v>59</v>
      </c>
      <c r="B60" s="3" t="s">
        <v>72</v>
      </c>
      <c r="C60" s="3" t="s">
        <v>144</v>
      </c>
      <c r="D60" s="3" t="s">
        <v>171</v>
      </c>
      <c r="E60" s="3" t="s">
        <v>198</v>
      </c>
      <c r="F60" s="5">
        <v>16856.400000000001</v>
      </c>
      <c r="G60" s="3"/>
      <c r="H60" s="3">
        <f>F60*G60</f>
        <v>0</v>
      </c>
      <c r="I60" s="44"/>
      <c r="J60" s="44" t="s">
        <v>211</v>
      </c>
      <c r="K60" s="44"/>
    </row>
    <row r="61" spans="1:11">
      <c r="A61" s="3">
        <v>60</v>
      </c>
      <c r="B61" s="3" t="s">
        <v>73</v>
      </c>
      <c r="C61" s="3" t="s">
        <v>143</v>
      </c>
      <c r="D61" s="3" t="s">
        <v>171</v>
      </c>
      <c r="E61" s="3" t="s">
        <v>198</v>
      </c>
      <c r="F61" s="5">
        <v>11241.4</v>
      </c>
      <c r="G61" s="3"/>
      <c r="H61" s="3">
        <f>F61*G61</f>
        <v>0</v>
      </c>
      <c r="I61" s="44"/>
      <c r="J61" s="44" t="s">
        <v>211</v>
      </c>
      <c r="K61" s="44"/>
    </row>
    <row r="62" spans="1:11">
      <c r="A62" s="3">
        <v>61</v>
      </c>
      <c r="B62" s="3" t="s">
        <v>70</v>
      </c>
      <c r="C62" s="3" t="s">
        <v>353</v>
      </c>
      <c r="D62" s="3" t="s">
        <v>174</v>
      </c>
      <c r="E62" s="3" t="s">
        <v>198</v>
      </c>
      <c r="F62" s="5">
        <v>22581.9</v>
      </c>
      <c r="G62" s="3"/>
      <c r="H62" s="3">
        <f>F62*G62</f>
        <v>0</v>
      </c>
      <c r="I62" s="44"/>
      <c r="J62" s="44" t="s">
        <v>211</v>
      </c>
      <c r="K62" s="44"/>
    </row>
    <row r="63" spans="1:11">
      <c r="A63" s="3">
        <v>62</v>
      </c>
      <c r="B63" s="3" t="s">
        <v>74</v>
      </c>
      <c r="C63" s="3" t="s">
        <v>352</v>
      </c>
      <c r="D63" s="4" t="s">
        <v>176</v>
      </c>
      <c r="E63" s="3" t="s">
        <v>196</v>
      </c>
      <c r="F63" s="5">
        <v>3102.1</v>
      </c>
      <c r="G63" s="3"/>
      <c r="H63" s="3">
        <f>F63*G63</f>
        <v>0</v>
      </c>
      <c r="I63" s="44"/>
      <c r="J63" s="44" t="s">
        <v>211</v>
      </c>
      <c r="K63" s="44"/>
    </row>
    <row r="64" spans="1:11">
      <c r="A64" s="3">
        <v>63</v>
      </c>
      <c r="B64" s="3" t="s">
        <v>71</v>
      </c>
      <c r="C64" s="3" t="s">
        <v>354</v>
      </c>
      <c r="D64" s="3" t="s">
        <v>175</v>
      </c>
      <c r="E64" s="3" t="s">
        <v>197</v>
      </c>
      <c r="F64" s="5">
        <v>39630.300000000003</v>
      </c>
      <c r="G64" s="3"/>
      <c r="H64" s="3">
        <f>F64*G64</f>
        <v>0</v>
      </c>
      <c r="I64" s="44"/>
      <c r="J64" s="44" t="s">
        <v>211</v>
      </c>
      <c r="K64" s="44"/>
    </row>
    <row r="65" spans="1:11">
      <c r="A65" s="3">
        <v>64</v>
      </c>
      <c r="B65" s="3" t="s">
        <v>76</v>
      </c>
      <c r="C65" s="3" t="s">
        <v>145</v>
      </c>
      <c r="D65" s="3" t="s">
        <v>161</v>
      </c>
      <c r="E65" s="3" t="s">
        <v>191</v>
      </c>
      <c r="F65" s="5">
        <v>23245.8</v>
      </c>
      <c r="G65" s="3"/>
      <c r="H65" s="3">
        <v>0</v>
      </c>
      <c r="I65" s="44" t="s">
        <v>211</v>
      </c>
      <c r="J65" s="44"/>
      <c r="K65" s="44"/>
    </row>
    <row r="66" spans="1:11">
      <c r="A66" s="3">
        <v>65</v>
      </c>
      <c r="B66" s="3" t="s">
        <v>75</v>
      </c>
      <c r="C66" s="3" t="s">
        <v>146</v>
      </c>
      <c r="D66" s="3" t="s">
        <v>180</v>
      </c>
      <c r="E66" s="3" t="s">
        <v>191</v>
      </c>
      <c r="F66" s="5">
        <v>29209.1</v>
      </c>
      <c r="G66" s="3"/>
      <c r="H66" s="3">
        <v>0</v>
      </c>
      <c r="I66" s="44" t="s">
        <v>211</v>
      </c>
      <c r="J66" s="44"/>
      <c r="K66" s="44"/>
    </row>
    <row r="67" spans="1:11">
      <c r="A67" s="3">
        <v>66</v>
      </c>
      <c r="B67" s="3" t="s">
        <v>77</v>
      </c>
      <c r="C67" s="5" t="s">
        <v>147</v>
      </c>
      <c r="D67" s="3" t="s">
        <v>181</v>
      </c>
      <c r="E67" s="3" t="s">
        <v>191</v>
      </c>
      <c r="F67" s="5">
        <v>34874.5</v>
      </c>
      <c r="G67" s="3"/>
      <c r="H67" s="6">
        <v>0</v>
      </c>
      <c r="I67" s="44"/>
      <c r="J67" s="44"/>
      <c r="K67" s="44" t="s">
        <v>211</v>
      </c>
    </row>
    <row r="68" spans="1:11">
      <c r="A68" s="3">
        <v>67</v>
      </c>
      <c r="B68" s="55" t="s">
        <v>56</v>
      </c>
      <c r="C68" s="64" t="s">
        <v>136</v>
      </c>
      <c r="D68" s="57" t="s">
        <v>333</v>
      </c>
      <c r="E68" s="57" t="s">
        <v>191</v>
      </c>
      <c r="F68" s="57"/>
      <c r="G68" s="57"/>
      <c r="H68" s="57">
        <f t="shared" ref="H68:H76" si="2">F68*G68</f>
        <v>0</v>
      </c>
      <c r="I68" s="44" t="s">
        <v>211</v>
      </c>
      <c r="J68" s="44"/>
      <c r="K68" s="44"/>
    </row>
    <row r="69" spans="1:11">
      <c r="A69" s="3">
        <v>68</v>
      </c>
      <c r="B69" s="55" t="s">
        <v>57</v>
      </c>
      <c r="C69" s="64" t="s">
        <v>137</v>
      </c>
      <c r="D69" s="57" t="s">
        <v>333</v>
      </c>
      <c r="E69" s="57" t="s">
        <v>191</v>
      </c>
      <c r="F69" s="57">
        <v>7827.6</v>
      </c>
      <c r="G69" s="57"/>
      <c r="H69" s="57">
        <f t="shared" si="2"/>
        <v>0</v>
      </c>
      <c r="I69" s="44"/>
      <c r="J69" s="44"/>
      <c r="K69" s="44" t="s">
        <v>211</v>
      </c>
    </row>
    <row r="70" spans="1:11">
      <c r="A70" s="3">
        <v>69</v>
      </c>
      <c r="B70" s="55" t="s">
        <v>58</v>
      </c>
      <c r="C70" s="64" t="s">
        <v>138</v>
      </c>
      <c r="D70" s="57" t="s">
        <v>333</v>
      </c>
      <c r="E70" s="57" t="s">
        <v>191</v>
      </c>
      <c r="F70" s="57"/>
      <c r="G70" s="57"/>
      <c r="H70" s="57">
        <f t="shared" si="2"/>
        <v>0</v>
      </c>
      <c r="I70" s="44" t="s">
        <v>211</v>
      </c>
      <c r="J70" s="44"/>
      <c r="K70" s="44"/>
    </row>
    <row r="71" spans="1:11">
      <c r="A71" s="3">
        <v>70</v>
      </c>
      <c r="B71" s="55" t="s">
        <v>59</v>
      </c>
      <c r="C71" s="56" t="s">
        <v>330</v>
      </c>
      <c r="D71" s="57"/>
      <c r="E71" s="57" t="s">
        <v>191</v>
      </c>
      <c r="F71" s="57"/>
      <c r="G71" s="57"/>
      <c r="H71" s="57">
        <f t="shared" si="2"/>
        <v>0</v>
      </c>
      <c r="I71" s="44"/>
      <c r="J71" s="44"/>
      <c r="K71" s="44" t="s">
        <v>211</v>
      </c>
    </row>
    <row r="72" spans="1:11">
      <c r="A72" s="3">
        <v>71</v>
      </c>
      <c r="B72" s="55" t="s">
        <v>60</v>
      </c>
      <c r="C72" s="56" t="s">
        <v>331</v>
      </c>
      <c r="D72" s="57"/>
      <c r="E72" s="57" t="s">
        <v>191</v>
      </c>
      <c r="F72" s="57"/>
      <c r="G72" s="57"/>
      <c r="H72" s="57">
        <f t="shared" si="2"/>
        <v>0</v>
      </c>
      <c r="I72" s="44"/>
      <c r="J72" s="44"/>
      <c r="K72" s="44" t="s">
        <v>211</v>
      </c>
    </row>
    <row r="73" spans="1:11">
      <c r="A73" s="3">
        <v>72</v>
      </c>
      <c r="B73" s="55" t="s">
        <v>61</v>
      </c>
      <c r="C73" s="56" t="s">
        <v>139</v>
      </c>
      <c r="D73" s="57"/>
      <c r="E73" s="57" t="s">
        <v>191</v>
      </c>
      <c r="F73" s="57">
        <v>6750.7</v>
      </c>
      <c r="G73" s="57"/>
      <c r="H73" s="57">
        <f t="shared" si="2"/>
        <v>0</v>
      </c>
      <c r="I73" s="44"/>
      <c r="J73" s="44"/>
      <c r="K73" s="44" t="s">
        <v>211</v>
      </c>
    </row>
    <row r="74" spans="1:11">
      <c r="A74" s="3">
        <v>73</v>
      </c>
      <c r="B74" s="55" t="s">
        <v>62</v>
      </c>
      <c r="C74" s="56" t="s">
        <v>140</v>
      </c>
      <c r="D74" s="57"/>
      <c r="E74" s="57" t="s">
        <v>191</v>
      </c>
      <c r="F74" s="57">
        <v>6750.7</v>
      </c>
      <c r="G74" s="57"/>
      <c r="H74" s="57">
        <f t="shared" si="2"/>
        <v>0</v>
      </c>
      <c r="I74" s="44"/>
      <c r="J74" s="44"/>
      <c r="K74" s="44" t="s">
        <v>211</v>
      </c>
    </row>
    <row r="75" spans="1:11">
      <c r="A75" s="3">
        <v>74</v>
      </c>
      <c r="B75" s="55" t="s">
        <v>63</v>
      </c>
      <c r="C75" s="64" t="s">
        <v>329</v>
      </c>
      <c r="D75" s="57" t="s">
        <v>332</v>
      </c>
      <c r="E75" s="57" t="s">
        <v>191</v>
      </c>
      <c r="F75" s="57"/>
      <c r="G75" s="57"/>
      <c r="H75" s="57">
        <f t="shared" si="2"/>
        <v>0</v>
      </c>
      <c r="I75" s="44"/>
      <c r="J75" s="44"/>
      <c r="K75" s="44" t="s">
        <v>211</v>
      </c>
    </row>
    <row r="76" spans="1:11">
      <c r="A76" s="3">
        <v>75</v>
      </c>
      <c r="B76" s="55" t="s">
        <v>64</v>
      </c>
      <c r="C76" s="56" t="s">
        <v>141</v>
      </c>
      <c r="D76" s="58" t="s">
        <v>177</v>
      </c>
      <c r="E76" s="57" t="s">
        <v>191</v>
      </c>
      <c r="F76" s="57"/>
      <c r="G76" s="57"/>
      <c r="H76" s="57">
        <f t="shared" si="2"/>
        <v>0</v>
      </c>
      <c r="I76" s="44"/>
      <c r="J76" s="44"/>
      <c r="K76" s="44" t="s">
        <v>211</v>
      </c>
    </row>
    <row r="77" spans="1:11">
      <c r="A77" s="3">
        <v>76</v>
      </c>
      <c r="B77" s="57" t="s">
        <v>296</v>
      </c>
      <c r="C77" s="57"/>
      <c r="D77" s="57"/>
      <c r="E77" s="57" t="s">
        <v>191</v>
      </c>
      <c r="F77" s="57"/>
      <c r="G77" s="57"/>
      <c r="H77" s="57">
        <v>0</v>
      </c>
      <c r="I77" s="3"/>
      <c r="J77" s="3"/>
      <c r="K77" s="3"/>
    </row>
    <row r="78" spans="1:11">
      <c r="A78" s="3">
        <v>77</v>
      </c>
      <c r="B78" s="57" t="s">
        <v>297</v>
      </c>
      <c r="C78" s="57"/>
      <c r="D78" s="57"/>
      <c r="E78" s="57" t="s">
        <v>191</v>
      </c>
      <c r="F78" s="57"/>
      <c r="G78" s="57"/>
      <c r="H78" s="57">
        <v>0</v>
      </c>
      <c r="I78" s="3"/>
      <c r="J78" s="3"/>
      <c r="K78" s="3"/>
    </row>
    <row r="79" spans="1:11">
      <c r="A79" s="3">
        <v>78</v>
      </c>
      <c r="B79" s="57" t="s">
        <v>298</v>
      </c>
      <c r="C79" s="57"/>
      <c r="D79" s="57"/>
      <c r="E79" s="57" t="s">
        <v>191</v>
      </c>
      <c r="F79" s="57"/>
      <c r="G79" s="57"/>
      <c r="H79" s="57">
        <v>0</v>
      </c>
      <c r="I79" s="3"/>
      <c r="J79" s="3"/>
      <c r="K79" s="3"/>
    </row>
    <row r="80" spans="1:11">
      <c r="A80" s="3">
        <v>79</v>
      </c>
      <c r="B80" s="57" t="s">
        <v>299</v>
      </c>
      <c r="C80" s="57"/>
      <c r="D80" s="57"/>
      <c r="E80" s="57" t="s">
        <v>191</v>
      </c>
      <c r="F80" s="57"/>
      <c r="G80" s="57"/>
      <c r="H80" s="57">
        <v>0</v>
      </c>
      <c r="I80" s="3"/>
      <c r="J80" s="3"/>
      <c r="K80" s="3"/>
    </row>
    <row r="81" spans="1:11">
      <c r="A81" s="3">
        <v>80</v>
      </c>
      <c r="B81" s="57" t="s">
        <v>300</v>
      </c>
      <c r="C81" s="57"/>
      <c r="D81" s="57"/>
      <c r="E81" s="57" t="s">
        <v>191</v>
      </c>
      <c r="F81" s="57"/>
      <c r="G81" s="57"/>
      <c r="H81" s="57">
        <v>0</v>
      </c>
      <c r="I81" s="3"/>
      <c r="J81" s="3"/>
      <c r="K81" s="3"/>
    </row>
    <row r="82" spans="1:11">
      <c r="A82" s="3">
        <v>81</v>
      </c>
      <c r="B82" s="57" t="s">
        <v>301</v>
      </c>
      <c r="C82" s="57"/>
      <c r="D82" s="57"/>
      <c r="E82" s="57" t="s">
        <v>191</v>
      </c>
      <c r="F82" s="57"/>
      <c r="G82" s="57"/>
      <c r="H82" s="57">
        <v>0</v>
      </c>
      <c r="I82" s="3"/>
      <c r="J82" s="3"/>
      <c r="K82" s="3"/>
    </row>
    <row r="83" spans="1:11">
      <c r="A83" s="39">
        <v>82</v>
      </c>
      <c r="B83" s="57" t="s">
        <v>302</v>
      </c>
      <c r="C83" s="56" t="s">
        <v>344</v>
      </c>
      <c r="D83" s="57" t="s">
        <v>339</v>
      </c>
      <c r="E83" s="57" t="s">
        <v>191</v>
      </c>
      <c r="F83" s="57"/>
      <c r="G83" s="57"/>
      <c r="H83" s="57">
        <v>0</v>
      </c>
      <c r="I83" s="3"/>
      <c r="J83" s="3"/>
      <c r="K83" s="3"/>
    </row>
    <row r="84" spans="1:11">
      <c r="A84" s="39">
        <v>83</v>
      </c>
      <c r="B84" s="57" t="s">
        <v>303</v>
      </c>
      <c r="C84" s="56" t="s">
        <v>345</v>
      </c>
      <c r="D84" s="57" t="s">
        <v>339</v>
      </c>
      <c r="E84" s="57" t="s">
        <v>191</v>
      </c>
      <c r="F84" s="57"/>
      <c r="G84" s="57"/>
      <c r="H84" s="57">
        <v>0</v>
      </c>
      <c r="I84" s="3"/>
      <c r="J84" s="3"/>
      <c r="K84" s="3"/>
    </row>
    <row r="85" spans="1:11">
      <c r="A85" s="39">
        <v>84</v>
      </c>
      <c r="B85" s="57" t="s">
        <v>304</v>
      </c>
      <c r="C85" s="56" t="s">
        <v>346</v>
      </c>
      <c r="D85" s="57" t="s">
        <v>339</v>
      </c>
      <c r="E85" s="57" t="s">
        <v>191</v>
      </c>
      <c r="F85" s="57"/>
      <c r="G85" s="57"/>
      <c r="H85" s="57">
        <v>0</v>
      </c>
      <c r="I85" s="3"/>
      <c r="J85" s="3"/>
      <c r="K85" s="3"/>
    </row>
    <row r="86" spans="1:11">
      <c r="A86" s="3">
        <v>85</v>
      </c>
      <c r="B86" s="57" t="s">
        <v>305</v>
      </c>
      <c r="C86" s="56" t="s">
        <v>347</v>
      </c>
      <c r="D86" s="57" t="s">
        <v>339</v>
      </c>
      <c r="E86" s="57" t="s">
        <v>191</v>
      </c>
      <c r="F86" s="57"/>
      <c r="G86" s="57"/>
      <c r="H86" s="57">
        <v>0</v>
      </c>
      <c r="I86" s="3"/>
      <c r="J86" s="3"/>
      <c r="K86" s="3"/>
    </row>
    <row r="87" spans="1:11">
      <c r="A87" s="3">
        <v>86</v>
      </c>
      <c r="B87" s="57" t="s">
        <v>306</v>
      </c>
      <c r="C87" s="56" t="s">
        <v>348</v>
      </c>
      <c r="D87" s="57" t="s">
        <v>339</v>
      </c>
      <c r="E87" s="57" t="s">
        <v>191</v>
      </c>
      <c r="F87" s="57"/>
      <c r="G87" s="57"/>
      <c r="H87" s="57">
        <v>0</v>
      </c>
      <c r="I87" s="3"/>
      <c r="J87" s="3"/>
      <c r="K87" s="3"/>
    </row>
    <row r="88" spans="1:11">
      <c r="A88" s="3">
        <v>88</v>
      </c>
      <c r="B88" s="57" t="s">
        <v>307</v>
      </c>
      <c r="C88" s="56" t="s">
        <v>349</v>
      </c>
      <c r="D88" s="57" t="s">
        <v>339</v>
      </c>
      <c r="E88" s="57" t="s">
        <v>191</v>
      </c>
      <c r="F88" s="57"/>
      <c r="G88" s="57"/>
      <c r="H88" s="57">
        <v>0</v>
      </c>
      <c r="I88" s="3"/>
      <c r="J88" s="3"/>
      <c r="K88" s="3"/>
    </row>
    <row r="89" spans="1:11">
      <c r="A89" s="3">
        <v>89</v>
      </c>
      <c r="B89" s="57" t="s">
        <v>308</v>
      </c>
      <c r="C89" s="56" t="s">
        <v>350</v>
      </c>
      <c r="D89" s="57" t="s">
        <v>339</v>
      </c>
      <c r="E89" s="57" t="s">
        <v>191</v>
      </c>
      <c r="F89" s="57"/>
      <c r="G89" s="57"/>
      <c r="H89" s="59">
        <v>0</v>
      </c>
      <c r="I89" s="44"/>
      <c r="J89" s="44"/>
      <c r="K89" s="44"/>
    </row>
    <row r="90" spans="1:11">
      <c r="A90" s="3">
        <v>90</v>
      </c>
      <c r="B90" s="57" t="s">
        <v>309</v>
      </c>
      <c r="C90" s="56" t="s">
        <v>338</v>
      </c>
      <c r="D90" s="57" t="s">
        <v>339</v>
      </c>
      <c r="E90" s="57" t="s">
        <v>191</v>
      </c>
      <c r="F90" s="57"/>
      <c r="G90" s="57"/>
      <c r="H90" s="59">
        <v>0</v>
      </c>
      <c r="I90" s="44"/>
      <c r="J90" s="44"/>
      <c r="K90" s="44"/>
    </row>
    <row r="91" spans="1:11">
      <c r="A91" s="3">
        <v>91</v>
      </c>
      <c r="B91" s="57" t="s">
        <v>310</v>
      </c>
      <c r="C91" s="56" t="s">
        <v>340</v>
      </c>
      <c r="D91" s="57" t="s">
        <v>339</v>
      </c>
      <c r="E91" s="57" t="s">
        <v>191</v>
      </c>
      <c r="F91" s="57"/>
      <c r="G91" s="57"/>
      <c r="H91" s="59">
        <v>0</v>
      </c>
      <c r="I91" s="44"/>
      <c r="J91" s="44"/>
      <c r="K91" s="44"/>
    </row>
    <row r="92" spans="1:11">
      <c r="A92" s="3">
        <v>92</v>
      </c>
      <c r="B92" s="57" t="s">
        <v>311</v>
      </c>
      <c r="C92" s="56" t="s">
        <v>341</v>
      </c>
      <c r="D92" s="57" t="s">
        <v>339</v>
      </c>
      <c r="E92" s="57" t="s">
        <v>191</v>
      </c>
      <c r="F92" s="57"/>
      <c r="G92" s="57"/>
      <c r="H92" s="59">
        <v>0</v>
      </c>
      <c r="I92" s="44"/>
      <c r="J92" s="44"/>
      <c r="K92" s="44"/>
    </row>
    <row r="93" spans="1:11">
      <c r="A93" s="3">
        <v>93</v>
      </c>
      <c r="B93" s="57" t="s">
        <v>312</v>
      </c>
      <c r="C93" s="56" t="s">
        <v>342</v>
      </c>
      <c r="D93" s="57" t="s">
        <v>339</v>
      </c>
      <c r="E93" s="57" t="s">
        <v>191</v>
      </c>
      <c r="F93" s="57"/>
      <c r="G93" s="57"/>
      <c r="H93" s="59">
        <v>0</v>
      </c>
      <c r="I93" s="44"/>
      <c r="J93" s="44"/>
      <c r="K93" s="44"/>
    </row>
    <row r="94" spans="1:11">
      <c r="A94" s="3">
        <v>94</v>
      </c>
      <c r="B94" s="57" t="s">
        <v>313</v>
      </c>
      <c r="C94" s="56" t="s">
        <v>334</v>
      </c>
      <c r="D94" s="57" t="s">
        <v>339</v>
      </c>
      <c r="E94" s="57" t="s">
        <v>191</v>
      </c>
      <c r="F94" s="57"/>
      <c r="G94" s="57"/>
      <c r="H94" s="59">
        <v>0</v>
      </c>
      <c r="I94" s="44"/>
      <c r="J94" s="44"/>
      <c r="K94" s="44"/>
    </row>
    <row r="95" spans="1:11">
      <c r="A95" s="3">
        <v>95</v>
      </c>
      <c r="B95" s="57" t="s">
        <v>314</v>
      </c>
      <c r="C95" s="56" t="s">
        <v>343</v>
      </c>
      <c r="D95" s="57" t="s">
        <v>339</v>
      </c>
      <c r="E95" s="57" t="s">
        <v>191</v>
      </c>
      <c r="F95" s="57"/>
      <c r="G95" s="57"/>
      <c r="H95" s="59">
        <v>0</v>
      </c>
      <c r="I95" s="44"/>
      <c r="J95" s="44"/>
      <c r="K95" s="44"/>
    </row>
    <row r="96" spans="1:11">
      <c r="A96" s="3">
        <v>96</v>
      </c>
      <c r="B96" s="57" t="s">
        <v>315</v>
      </c>
      <c r="C96" s="56" t="s">
        <v>335</v>
      </c>
      <c r="D96" s="57" t="s">
        <v>339</v>
      </c>
      <c r="E96" s="57" t="s">
        <v>191</v>
      </c>
      <c r="F96" s="57"/>
      <c r="G96" s="57"/>
      <c r="H96" s="59">
        <v>0</v>
      </c>
      <c r="I96" s="44"/>
      <c r="J96" s="44"/>
      <c r="K96" s="44"/>
    </row>
    <row r="97" spans="1:11">
      <c r="A97" s="3">
        <v>97</v>
      </c>
      <c r="B97" s="57" t="s">
        <v>316</v>
      </c>
      <c r="C97" s="56" t="s">
        <v>336</v>
      </c>
      <c r="D97" s="57" t="s">
        <v>339</v>
      </c>
      <c r="E97" s="57" t="s">
        <v>191</v>
      </c>
      <c r="F97" s="57"/>
      <c r="G97" s="57"/>
      <c r="H97" s="59">
        <v>0</v>
      </c>
      <c r="I97" s="44"/>
      <c r="J97" s="44"/>
      <c r="K97" s="44"/>
    </row>
    <row r="98" spans="1:11">
      <c r="A98" s="3">
        <v>98</v>
      </c>
      <c r="B98" s="57" t="s">
        <v>317</v>
      </c>
      <c r="C98" s="56" t="s">
        <v>337</v>
      </c>
      <c r="D98" s="57" t="s">
        <v>339</v>
      </c>
      <c r="E98" s="57" t="s">
        <v>191</v>
      </c>
      <c r="F98" s="57"/>
      <c r="G98" s="57"/>
      <c r="H98" s="59">
        <v>0</v>
      </c>
      <c r="I98" s="44"/>
      <c r="J98" s="44"/>
      <c r="K98" s="44"/>
    </row>
    <row r="99" spans="1:11">
      <c r="A99" s="3">
        <v>99</v>
      </c>
      <c r="B99" s="57" t="s">
        <v>318</v>
      </c>
      <c r="C99" s="57"/>
      <c r="D99" s="57"/>
      <c r="E99" s="57" t="s">
        <v>191</v>
      </c>
      <c r="F99" s="57"/>
      <c r="G99" s="57"/>
      <c r="H99" s="59">
        <v>0</v>
      </c>
      <c r="I99" s="44"/>
      <c r="J99" s="44"/>
      <c r="K99" s="44"/>
    </row>
    <row r="100" spans="1:11">
      <c r="A100" s="3">
        <v>100</v>
      </c>
      <c r="B100" s="57" t="s">
        <v>319</v>
      </c>
      <c r="C100" s="57"/>
      <c r="D100" s="57"/>
      <c r="E100" s="57" t="s">
        <v>191</v>
      </c>
      <c r="F100" s="57"/>
      <c r="G100" s="57"/>
      <c r="H100" s="59">
        <v>0</v>
      </c>
      <c r="I100" s="44"/>
      <c r="J100" s="44"/>
      <c r="K100" s="44"/>
    </row>
    <row r="101" spans="1:11">
      <c r="A101" s="3">
        <v>101</v>
      </c>
      <c r="B101" s="57" t="s">
        <v>320</v>
      </c>
      <c r="C101" s="57"/>
      <c r="D101" s="57"/>
      <c r="E101" s="57" t="s">
        <v>191</v>
      </c>
      <c r="F101" s="57"/>
      <c r="G101" s="57"/>
      <c r="H101" s="59">
        <v>0</v>
      </c>
      <c r="I101" s="44"/>
      <c r="J101" s="44"/>
      <c r="K101" s="44"/>
    </row>
    <row r="102" spans="1:11">
      <c r="A102" s="3">
        <v>102</v>
      </c>
      <c r="B102" s="57" t="s">
        <v>321</v>
      </c>
      <c r="C102" s="57"/>
      <c r="D102" s="57"/>
      <c r="E102" s="57" t="s">
        <v>191</v>
      </c>
      <c r="F102" s="57"/>
      <c r="G102" s="57"/>
      <c r="H102" s="59">
        <v>0</v>
      </c>
      <c r="I102" s="44"/>
      <c r="J102" s="44"/>
      <c r="K102" s="44"/>
    </row>
    <row r="103" spans="1:11">
      <c r="A103" s="3">
        <v>103</v>
      </c>
      <c r="B103" s="57" t="s">
        <v>322</v>
      </c>
      <c r="C103" s="57"/>
      <c r="D103" s="57"/>
      <c r="E103" s="57" t="s">
        <v>191</v>
      </c>
      <c r="F103" s="57"/>
      <c r="G103" s="57"/>
      <c r="H103" s="59">
        <v>0</v>
      </c>
      <c r="I103" s="44"/>
      <c r="J103" s="44"/>
      <c r="K103" s="44"/>
    </row>
    <row r="104" spans="1:11">
      <c r="A104" s="3">
        <v>104</v>
      </c>
      <c r="B104" s="57" t="s">
        <v>323</v>
      </c>
      <c r="C104" s="57"/>
      <c r="D104" s="57"/>
      <c r="E104" s="57" t="s">
        <v>191</v>
      </c>
      <c r="F104" s="57"/>
      <c r="G104" s="57"/>
      <c r="H104" s="59">
        <v>0</v>
      </c>
      <c r="I104" s="44"/>
      <c r="J104" s="44"/>
      <c r="K104" s="44"/>
    </row>
    <row r="105" spans="1:11">
      <c r="A105" s="3">
        <v>105</v>
      </c>
      <c r="B105" s="55" t="s">
        <v>65</v>
      </c>
      <c r="C105" s="56" t="s">
        <v>142</v>
      </c>
      <c r="D105" s="57"/>
      <c r="E105" s="57" t="s">
        <v>191</v>
      </c>
      <c r="F105" s="57"/>
      <c r="G105" s="57"/>
      <c r="H105" s="57">
        <v>0</v>
      </c>
      <c r="I105" s="44"/>
      <c r="J105" s="44"/>
      <c r="K105" s="44" t="s">
        <v>211</v>
      </c>
    </row>
    <row r="106" spans="1:11">
      <c r="A106" s="3">
        <v>106</v>
      </c>
      <c r="B106" s="57" t="s">
        <v>295</v>
      </c>
      <c r="C106" s="57" t="s">
        <v>324</v>
      </c>
      <c r="D106" s="57"/>
      <c r="E106" s="57" t="s">
        <v>191</v>
      </c>
      <c r="F106" s="57"/>
      <c r="G106" s="57"/>
      <c r="H106" s="59">
        <v>0</v>
      </c>
      <c r="I106" s="128" t="s">
        <v>325</v>
      </c>
      <c r="J106" s="128"/>
      <c r="K106" s="128"/>
    </row>
    <row r="107" spans="1:11">
      <c r="A107" s="3">
        <v>107</v>
      </c>
      <c r="B107" s="57" t="s">
        <v>295</v>
      </c>
      <c r="C107" s="57" t="s">
        <v>324</v>
      </c>
      <c r="D107" s="57"/>
      <c r="E107" s="57" t="s">
        <v>191</v>
      </c>
      <c r="F107" s="57"/>
      <c r="G107" s="57"/>
      <c r="H107" s="57">
        <v>0</v>
      </c>
      <c r="I107" s="128"/>
      <c r="J107" s="128"/>
      <c r="K107" s="128"/>
    </row>
    <row r="108" spans="1:11" ht="15.75" thickBot="1">
      <c r="A108" s="3">
        <v>108</v>
      </c>
      <c r="B108" s="57" t="s">
        <v>295</v>
      </c>
      <c r="C108" s="57" t="s">
        <v>324</v>
      </c>
      <c r="D108" s="57"/>
      <c r="E108" s="57" t="s">
        <v>191</v>
      </c>
      <c r="F108" s="57"/>
      <c r="G108" s="57"/>
      <c r="H108" s="59">
        <v>283700</v>
      </c>
      <c r="I108" s="128"/>
      <c r="J108" s="128"/>
      <c r="K108" s="128"/>
    </row>
    <row r="109" spans="1:11" ht="15.75" thickBot="1">
      <c r="B109" s="111" t="s">
        <v>205</v>
      </c>
      <c r="C109" s="111"/>
      <c r="D109" s="111"/>
      <c r="E109" s="111"/>
      <c r="F109" s="111"/>
      <c r="G109" s="111"/>
      <c r="H109" s="7">
        <f>SUM(H2:H108)+SUM(F2:F108)</f>
        <v>1790221.0400000003</v>
      </c>
      <c r="I109" s="1"/>
      <c r="J109" s="1"/>
      <c r="K109" s="1"/>
    </row>
    <row r="110" spans="1:11">
      <c r="A110" s="3">
        <v>109</v>
      </c>
      <c r="B110" s="18" t="s">
        <v>78</v>
      </c>
      <c r="C110" s="18"/>
      <c r="D110" s="18" t="s">
        <v>182</v>
      </c>
      <c r="E110" s="18" t="s">
        <v>199</v>
      </c>
      <c r="F110" s="18"/>
      <c r="G110" s="18"/>
      <c r="H110" s="61">
        <v>15785</v>
      </c>
      <c r="I110" s="1"/>
      <c r="J110" s="1"/>
      <c r="K110" s="1"/>
    </row>
    <row r="111" spans="1:11">
      <c r="A111" s="3">
        <v>110</v>
      </c>
      <c r="B111" s="18" t="s">
        <v>79</v>
      </c>
      <c r="C111" s="18"/>
      <c r="D111" s="18" t="s">
        <v>183</v>
      </c>
      <c r="E111" s="18" t="s">
        <v>199</v>
      </c>
      <c r="F111" s="18"/>
      <c r="G111" s="18"/>
      <c r="H111" s="18">
        <v>13760</v>
      </c>
      <c r="I111" s="1"/>
      <c r="J111" s="1"/>
      <c r="K111" s="1"/>
    </row>
    <row r="112" spans="1:11">
      <c r="A112" s="3">
        <v>111</v>
      </c>
      <c r="B112" s="18" t="s">
        <v>80</v>
      </c>
      <c r="C112" s="18"/>
      <c r="D112" s="18" t="s">
        <v>184</v>
      </c>
      <c r="E112" s="18" t="s">
        <v>199</v>
      </c>
      <c r="F112" s="18"/>
      <c r="G112" s="18"/>
      <c r="H112" s="18">
        <v>13040</v>
      </c>
      <c r="I112" s="1"/>
      <c r="J112" s="1"/>
      <c r="K112" s="1"/>
    </row>
    <row r="113" spans="1:11">
      <c r="A113" s="3">
        <v>112</v>
      </c>
      <c r="B113" s="18" t="s">
        <v>81</v>
      </c>
      <c r="C113" s="18"/>
      <c r="D113" s="18" t="s">
        <v>185</v>
      </c>
      <c r="E113" s="18" t="s">
        <v>198</v>
      </c>
      <c r="F113" s="18"/>
      <c r="G113" s="18"/>
      <c r="H113" s="18">
        <v>34560</v>
      </c>
      <c r="I113" s="1"/>
      <c r="J113" s="1"/>
      <c r="K113" s="1"/>
    </row>
    <row r="114" spans="1:11">
      <c r="A114" s="3">
        <v>113</v>
      </c>
      <c r="B114" s="18" t="s">
        <v>82</v>
      </c>
      <c r="C114" s="18"/>
      <c r="D114" s="18" t="s">
        <v>186</v>
      </c>
      <c r="E114" s="18" t="s">
        <v>198</v>
      </c>
      <c r="F114" s="18"/>
      <c r="G114" s="18"/>
      <c r="H114" s="18">
        <v>11520</v>
      </c>
      <c r="I114" s="1"/>
      <c r="J114" s="1"/>
      <c r="K114" s="1"/>
    </row>
    <row r="115" spans="1:11">
      <c r="A115" s="3">
        <v>114</v>
      </c>
      <c r="B115" s="18" t="s">
        <v>83</v>
      </c>
      <c r="C115" s="18"/>
      <c r="D115" s="18" t="s">
        <v>186</v>
      </c>
      <c r="E115" s="18" t="s">
        <v>198</v>
      </c>
      <c r="F115" s="18"/>
      <c r="G115" s="18"/>
      <c r="H115" s="18">
        <v>11520</v>
      </c>
      <c r="I115" s="1"/>
      <c r="J115" s="1"/>
      <c r="K115" s="1"/>
    </row>
    <row r="116" spans="1:11">
      <c r="A116" s="3">
        <v>115</v>
      </c>
      <c r="B116" s="18" t="s">
        <v>84</v>
      </c>
      <c r="C116" s="18"/>
      <c r="D116" s="18" t="s">
        <v>186</v>
      </c>
      <c r="E116" s="18" t="s">
        <v>198</v>
      </c>
      <c r="F116" s="18"/>
      <c r="G116" s="18"/>
      <c r="H116" s="18">
        <v>11520</v>
      </c>
      <c r="I116" s="1"/>
      <c r="J116" s="1"/>
      <c r="K116" s="1"/>
    </row>
    <row r="117" spans="1:11">
      <c r="A117" s="6">
        <v>116</v>
      </c>
      <c r="B117" s="19" t="s">
        <v>85</v>
      </c>
      <c r="C117" s="19"/>
      <c r="D117" s="19" t="s">
        <v>187</v>
      </c>
      <c r="E117" s="19" t="s">
        <v>200</v>
      </c>
      <c r="F117" s="19"/>
      <c r="G117" s="19"/>
      <c r="H117" s="19">
        <v>46380</v>
      </c>
      <c r="I117" s="1"/>
      <c r="J117" s="1"/>
      <c r="K117" s="1"/>
    </row>
    <row r="118" spans="1:11">
      <c r="A118" s="72">
        <v>117</v>
      </c>
      <c r="B118" s="18" t="s">
        <v>355</v>
      </c>
      <c r="C118" s="18"/>
      <c r="D118" s="18"/>
      <c r="E118" s="18" t="s">
        <v>191</v>
      </c>
      <c r="F118" s="73">
        <v>39996</v>
      </c>
      <c r="G118" s="18"/>
      <c r="H118" s="18"/>
    </row>
    <row r="119" spans="1:11">
      <c r="A119" s="72">
        <v>118</v>
      </c>
      <c r="B119" s="18" t="s">
        <v>356</v>
      </c>
      <c r="C119" s="18"/>
      <c r="D119" s="18"/>
      <c r="E119" s="18" t="s">
        <v>191</v>
      </c>
      <c r="F119" s="114">
        <v>72825.929999999993</v>
      </c>
      <c r="G119" s="18"/>
      <c r="H119" s="18"/>
    </row>
    <row r="120" spans="1:11">
      <c r="A120" s="72">
        <v>119</v>
      </c>
      <c r="B120" s="18" t="s">
        <v>357</v>
      </c>
      <c r="C120" s="18"/>
      <c r="D120" s="18"/>
      <c r="E120" s="18" t="s">
        <v>191</v>
      </c>
      <c r="F120" s="114"/>
      <c r="G120" s="18"/>
      <c r="H120" s="18"/>
    </row>
    <row r="121" spans="1:11" ht="15.75" thickBot="1">
      <c r="A121" s="72">
        <v>120</v>
      </c>
      <c r="B121" s="18" t="s">
        <v>358</v>
      </c>
      <c r="C121" s="18"/>
      <c r="D121" s="18"/>
      <c r="E121" s="18" t="s">
        <v>191</v>
      </c>
      <c r="F121" s="114"/>
      <c r="G121" s="18"/>
      <c r="H121" s="18"/>
    </row>
    <row r="122" spans="1:11" ht="15.75" thickBot="1">
      <c r="B122" s="115" t="s">
        <v>206</v>
      </c>
      <c r="C122" s="115"/>
      <c r="D122" s="115"/>
      <c r="E122" s="115"/>
      <c r="F122" s="115"/>
      <c r="G122" s="116"/>
      <c r="H122" s="7">
        <f>SUM(H110:H117)+SUM(F110:F121)</f>
        <v>270906.93</v>
      </c>
    </row>
    <row r="123" spans="1:11" ht="15.75" thickBot="1">
      <c r="B123" s="111" t="s">
        <v>207</v>
      </c>
      <c r="C123" s="111"/>
      <c r="D123" s="111"/>
      <c r="E123" s="111"/>
      <c r="F123" s="111"/>
      <c r="G123" s="111"/>
      <c r="H123" s="117"/>
      <c r="I123" s="7">
        <f>H109+H122</f>
        <v>2061127.9700000002</v>
      </c>
    </row>
    <row r="124" spans="1:11" ht="15.75" thickBot="1">
      <c r="B124" s="111" t="s">
        <v>214</v>
      </c>
      <c r="C124" s="111"/>
      <c r="D124" s="111"/>
      <c r="E124" s="111"/>
      <c r="F124" s="111"/>
      <c r="G124" s="111"/>
      <c r="I124" s="23">
        <f>H2+H3+H4+H5+H6+H7+H8+H9+H10+H11+H12+H13+H14+H15+H16+H17+H18+H19+H20+H21+H22+H23+H25+H53+H54+H55+H26+H27+H28+H29+H30+H31+H32+H33+H34+H36+H37+H39+H40+H43+H44+H45+H46+H47+H48+H49+H50+H51+H52+H68+H70+H65+H66</f>
        <v>0</v>
      </c>
    </row>
    <row r="125" spans="1:11" ht="15.75" thickBot="1">
      <c r="B125" s="111" t="s">
        <v>212</v>
      </c>
      <c r="C125" s="111"/>
      <c r="D125" s="111"/>
      <c r="E125" s="111"/>
      <c r="F125" s="111"/>
      <c r="G125" s="111"/>
      <c r="I125" s="23">
        <f>H24+H35+H38+H41+H60+H61+H62+H63+H64+H42</f>
        <v>0</v>
      </c>
    </row>
    <row r="126" spans="1:11" ht="15.75" thickBot="1">
      <c r="B126" s="111" t="s">
        <v>213</v>
      </c>
      <c r="C126" s="111"/>
      <c r="D126" s="111"/>
      <c r="E126" s="111"/>
      <c r="F126" s="111"/>
      <c r="G126" s="111"/>
      <c r="I126" s="23">
        <f>H69+H71+H72+H73+H74+H75+H76+H105+H56+H57+H58+H59+H67+H110+H111+H112+H113+H114+H115+H116+H117</f>
        <v>337862.44</v>
      </c>
    </row>
    <row r="127" spans="1:11" ht="15.75" thickBot="1">
      <c r="B127" s="111" t="s">
        <v>218</v>
      </c>
      <c r="C127" s="111"/>
      <c r="D127" s="111"/>
      <c r="E127" s="111"/>
      <c r="F127" s="111"/>
      <c r="G127" s="111"/>
      <c r="I127" s="25">
        <v>1</v>
      </c>
    </row>
    <row r="128" spans="1:11" ht="15.75" thickBot="1">
      <c r="B128" s="111" t="s">
        <v>258</v>
      </c>
      <c r="C128" s="111"/>
      <c r="D128" s="111"/>
      <c r="E128" s="111"/>
      <c r="F128" s="111"/>
      <c r="G128" s="111"/>
      <c r="I128" s="25">
        <v>135</v>
      </c>
    </row>
    <row r="129" spans="1:17" ht="15.75" thickBot="1">
      <c r="B129" s="111" t="s">
        <v>327</v>
      </c>
      <c r="C129" s="111"/>
      <c r="D129" s="111"/>
      <c r="E129" s="111"/>
      <c r="F129" s="111"/>
      <c r="G129" s="111"/>
      <c r="I129" s="25">
        <v>21.8</v>
      </c>
    </row>
    <row r="130" spans="1:17">
      <c r="B130" s="20"/>
      <c r="C130" s="20"/>
      <c r="D130" s="20"/>
      <c r="E130" s="20"/>
      <c r="F130" s="20"/>
      <c r="G130" s="20"/>
      <c r="I130" s="24"/>
    </row>
    <row r="131" spans="1:17">
      <c r="B131" s="20"/>
      <c r="C131" s="21"/>
      <c r="D131" s="21"/>
      <c r="E131" s="21"/>
      <c r="F131" s="21"/>
      <c r="G131" s="21"/>
      <c r="I131" s="22"/>
    </row>
    <row r="132" spans="1:17" ht="60" customHeight="1">
      <c r="A132" s="120" t="s">
        <v>215</v>
      </c>
      <c r="B132" s="120"/>
      <c r="C132" s="120"/>
      <c r="D132" s="120"/>
      <c r="E132" s="120"/>
      <c r="F132" s="120"/>
      <c r="G132" s="120"/>
      <c r="H132" s="120"/>
      <c r="I132" s="120"/>
    </row>
    <row r="133" spans="1:17">
      <c r="C133" s="3" t="s">
        <v>202</v>
      </c>
      <c r="D133" s="3" t="s">
        <v>203</v>
      </c>
      <c r="E133" s="113" t="s">
        <v>294</v>
      </c>
      <c r="F133" s="113"/>
      <c r="G133" s="113"/>
      <c r="H133" s="45"/>
    </row>
    <row r="134" spans="1:17" ht="18.75" customHeight="1">
      <c r="A134" s="3">
        <v>1</v>
      </c>
      <c r="B134" s="27" t="s">
        <v>204</v>
      </c>
      <c r="C134" s="28">
        <v>50</v>
      </c>
      <c r="D134" s="28">
        <v>30</v>
      </c>
      <c r="E134" s="112">
        <v>20</v>
      </c>
      <c r="F134" s="112"/>
      <c r="G134" s="112"/>
      <c r="H134" s="46"/>
      <c r="L134" s="141" t="s">
        <v>364</v>
      </c>
      <c r="M134" s="141"/>
      <c r="N134" s="141"/>
      <c r="O134" s="141"/>
      <c r="P134" s="141"/>
      <c r="Q134" s="141"/>
    </row>
    <row r="135" spans="1:17" ht="0.75" customHeight="1">
      <c r="E135" s="110"/>
      <c r="F135" s="110"/>
      <c r="G135" s="110"/>
      <c r="H135" s="110"/>
      <c r="L135" s="141"/>
      <c r="M135" s="141"/>
      <c r="N135" s="141"/>
      <c r="O135" s="141"/>
      <c r="P135" s="141"/>
      <c r="Q135" s="141"/>
    </row>
    <row r="136" spans="1:17" ht="60" customHeight="1">
      <c r="A136" s="63">
        <v>2</v>
      </c>
      <c r="B136" s="2" t="s">
        <v>216</v>
      </c>
      <c r="C136" s="29">
        <f>H109/C134</f>
        <v>35804.420800000007</v>
      </c>
      <c r="D136" s="29">
        <f>H109/D134</f>
        <v>59674.034666666674</v>
      </c>
      <c r="E136" s="138">
        <f>H109/E134</f>
        <v>89511.052000000011</v>
      </c>
      <c r="F136" s="139"/>
      <c r="G136" s="140"/>
      <c r="H136" s="118" t="s">
        <v>359</v>
      </c>
      <c r="I136" s="118"/>
      <c r="J136" s="118"/>
      <c r="K136" s="119"/>
      <c r="L136" s="141"/>
      <c r="M136" s="141"/>
      <c r="N136" s="141"/>
      <c r="O136" s="141"/>
      <c r="P136" s="141"/>
      <c r="Q136" s="141"/>
    </row>
    <row r="137" spans="1:17" ht="60">
      <c r="A137" s="63">
        <v>3</v>
      </c>
      <c r="B137" s="2" t="s">
        <v>217</v>
      </c>
      <c r="C137" s="29">
        <f>I123/C134</f>
        <v>41222.559400000006</v>
      </c>
      <c r="D137" s="29">
        <f>I123/D134</f>
        <v>68704.265666666673</v>
      </c>
      <c r="E137" s="121">
        <f>I123/E134</f>
        <v>103056.39850000001</v>
      </c>
      <c r="F137" s="122"/>
      <c r="G137" s="123"/>
      <c r="H137" s="118"/>
      <c r="I137" s="118"/>
      <c r="J137" s="118"/>
      <c r="K137" s="119"/>
      <c r="L137" s="141"/>
      <c r="M137" s="141"/>
      <c r="N137" s="141"/>
      <c r="O137" s="141"/>
      <c r="P137" s="141"/>
      <c r="Q137" s="141"/>
    </row>
    <row r="138" spans="1:17" ht="21.75" customHeight="1">
      <c r="A138" s="63">
        <v>4</v>
      </c>
      <c r="B138" s="130" t="s">
        <v>326</v>
      </c>
      <c r="C138" s="130"/>
      <c r="D138" s="130"/>
      <c r="E138" s="130"/>
      <c r="F138" s="130"/>
      <c r="G138" s="130"/>
      <c r="H138" s="60">
        <f>(I128+I129)*0.25</f>
        <v>39.200000000000003</v>
      </c>
    </row>
    <row r="139" spans="1:17" ht="31.5" customHeight="1">
      <c r="A139" s="107">
        <v>5</v>
      </c>
      <c r="B139" s="131" t="s">
        <v>219</v>
      </c>
      <c r="C139" s="132"/>
      <c r="D139" s="132"/>
      <c r="E139" s="132"/>
      <c r="F139" s="132"/>
      <c r="G139" s="133"/>
    </row>
    <row r="140" spans="1:17" ht="33.75" customHeight="1">
      <c r="A140" s="108"/>
      <c r="B140" s="2" t="s">
        <v>220</v>
      </c>
      <c r="C140" s="29">
        <f>C136/I128</f>
        <v>265.21793185185192</v>
      </c>
      <c r="D140" s="34">
        <f>D136/I128</f>
        <v>442.02988641975315</v>
      </c>
      <c r="E140" s="134">
        <f>E136/I128</f>
        <v>663.0448296296297</v>
      </c>
      <c r="F140" s="135"/>
      <c r="G140" s="136"/>
      <c r="H140" s="49"/>
    </row>
    <row r="141" spans="1:17" ht="45">
      <c r="A141" s="109"/>
      <c r="B141" s="2" t="s">
        <v>221</v>
      </c>
      <c r="C141" s="29">
        <f>C137/(I128+I129)</f>
        <v>262.89897576530615</v>
      </c>
      <c r="D141" s="34">
        <f>D137/(I128+I129)</f>
        <v>438.16495960884356</v>
      </c>
      <c r="E141" s="134">
        <f>E137/(I128+I129)</f>
        <v>657.24743941326528</v>
      </c>
      <c r="F141" s="135"/>
      <c r="G141" s="136"/>
      <c r="H141" s="49"/>
    </row>
    <row r="142" spans="1:17" ht="67.5" customHeight="1">
      <c r="A142" s="124">
        <v>6</v>
      </c>
      <c r="B142" s="2" t="s">
        <v>222</v>
      </c>
      <c r="C142" s="29">
        <f>(C136/1000)*140</f>
        <v>5012.6189120000017</v>
      </c>
      <c r="D142" s="29">
        <f t="shared" ref="C142:E143" si="3">(D136/1000)*140</f>
        <v>8354.3648533333344</v>
      </c>
      <c r="E142" s="89">
        <f t="shared" si="3"/>
        <v>12531.547280000001</v>
      </c>
      <c r="F142" s="90"/>
      <c r="G142" s="91"/>
      <c r="H142" s="92" t="s">
        <v>224</v>
      </c>
      <c r="I142" s="93"/>
      <c r="J142" s="93"/>
      <c r="K142" s="94"/>
      <c r="L142" s="29">
        <f>C136/1000*135</f>
        <v>4833.5968080000011</v>
      </c>
      <c r="M142" s="29">
        <f>D136/1000*135</f>
        <v>8055.9946800000007</v>
      </c>
      <c r="N142" s="76">
        <f>E136/1000*135</f>
        <v>12083.992020000002</v>
      </c>
      <c r="O142" s="155" t="s">
        <v>363</v>
      </c>
      <c r="P142" s="156"/>
      <c r="Q142" s="157"/>
    </row>
    <row r="143" spans="1:17" ht="30">
      <c r="A143" s="124"/>
      <c r="B143" s="2" t="s">
        <v>223</v>
      </c>
      <c r="C143" s="29">
        <f t="shared" si="3"/>
        <v>5771.1583160000009</v>
      </c>
      <c r="D143" s="29">
        <f t="shared" si="3"/>
        <v>9618.5971933333349</v>
      </c>
      <c r="E143" s="89">
        <f t="shared" si="3"/>
        <v>14427.895790000002</v>
      </c>
      <c r="F143" s="90"/>
      <c r="G143" s="91"/>
      <c r="H143" s="97"/>
      <c r="I143" s="98"/>
      <c r="J143" s="98"/>
      <c r="K143" s="99"/>
      <c r="L143" s="29">
        <f>C137/1000*135</f>
        <v>5565.0455190000011</v>
      </c>
      <c r="M143" s="29">
        <f>D137/1000*125</f>
        <v>8588.0332083333342</v>
      </c>
      <c r="N143" s="76">
        <f>E137/1000*135</f>
        <v>13912.613797500002</v>
      </c>
      <c r="O143" s="158"/>
      <c r="P143" s="159"/>
      <c r="Q143" s="160"/>
    </row>
    <row r="144" spans="1:17" ht="63.75" customHeight="1">
      <c r="A144" s="124">
        <v>7</v>
      </c>
      <c r="B144" s="2" t="s">
        <v>225</v>
      </c>
      <c r="C144" s="29">
        <f t="shared" ref="C144:E145" si="4">(C136/1000)*40</f>
        <v>1432.1768320000003</v>
      </c>
      <c r="D144" s="29">
        <f t="shared" si="4"/>
        <v>2386.9613866666668</v>
      </c>
      <c r="E144" s="89">
        <f t="shared" si="4"/>
        <v>3580.4420800000003</v>
      </c>
      <c r="F144" s="90"/>
      <c r="G144" s="91"/>
      <c r="H144" s="92" t="s">
        <v>226</v>
      </c>
      <c r="I144" s="93"/>
      <c r="J144" s="93"/>
      <c r="K144" s="94"/>
      <c r="L144" s="75">
        <f t="shared" ref="L144:N145" si="5">C136/1000*65</f>
        <v>2327.2873520000007</v>
      </c>
      <c r="M144" s="75">
        <f t="shared" si="5"/>
        <v>3878.8122533333335</v>
      </c>
      <c r="N144" s="77">
        <f t="shared" si="5"/>
        <v>5818.2183800000003</v>
      </c>
      <c r="O144" s="147" t="s">
        <v>361</v>
      </c>
      <c r="P144" s="148"/>
      <c r="Q144" s="149"/>
    </row>
    <row r="145" spans="1:17" ht="30">
      <c r="A145" s="124"/>
      <c r="B145" s="2" t="s">
        <v>223</v>
      </c>
      <c r="C145" s="29">
        <f t="shared" si="4"/>
        <v>1648.9023760000005</v>
      </c>
      <c r="D145" s="29">
        <f t="shared" si="4"/>
        <v>2748.170626666667</v>
      </c>
      <c r="E145" s="89">
        <f t="shared" si="4"/>
        <v>4122.2559400000009</v>
      </c>
      <c r="F145" s="90"/>
      <c r="G145" s="91"/>
      <c r="H145" s="97"/>
      <c r="I145" s="98"/>
      <c r="J145" s="98"/>
      <c r="K145" s="99"/>
      <c r="L145" s="75">
        <f t="shared" si="5"/>
        <v>2679.4663610000007</v>
      </c>
      <c r="M145" s="75">
        <f t="shared" si="5"/>
        <v>4465.7772683333333</v>
      </c>
      <c r="N145" s="77">
        <f t="shared" si="5"/>
        <v>6698.6659025000008</v>
      </c>
      <c r="O145" s="150"/>
      <c r="P145" s="151"/>
      <c r="Q145" s="152"/>
    </row>
    <row r="146" spans="1:17" ht="118.5" customHeight="1">
      <c r="A146" s="124">
        <v>8</v>
      </c>
      <c r="B146" s="2" t="s">
        <v>229</v>
      </c>
      <c r="C146" s="29">
        <f t="shared" ref="C146:E147" si="6">(C136/1000)*12</f>
        <v>429.65304960000014</v>
      </c>
      <c r="D146" s="29">
        <f t="shared" si="6"/>
        <v>716.08841600000005</v>
      </c>
      <c r="E146" s="89">
        <f t="shared" si="6"/>
        <v>1074.1326240000001</v>
      </c>
      <c r="F146" s="90"/>
      <c r="G146" s="91"/>
      <c r="H146" s="100" t="s">
        <v>227</v>
      </c>
      <c r="I146" s="100"/>
      <c r="J146" s="100"/>
      <c r="K146" s="100"/>
      <c r="L146" s="48"/>
      <c r="M146" s="48"/>
    </row>
    <row r="147" spans="1:17" ht="30">
      <c r="A147" s="124"/>
      <c r="B147" s="2" t="s">
        <v>228</v>
      </c>
      <c r="C147" s="29">
        <f t="shared" si="6"/>
        <v>494.6707128000001</v>
      </c>
      <c r="D147" s="29">
        <f t="shared" si="6"/>
        <v>824.451188</v>
      </c>
      <c r="E147" s="89">
        <f t="shared" si="6"/>
        <v>1236.6767820000002</v>
      </c>
      <c r="F147" s="90"/>
      <c r="G147" s="91"/>
      <c r="H147" s="100"/>
      <c r="I147" s="100"/>
      <c r="J147" s="100"/>
      <c r="K147" s="100"/>
      <c r="L147" s="48"/>
      <c r="M147" s="48"/>
    </row>
    <row r="148" spans="1:17" ht="90" customHeight="1">
      <c r="A148" s="124">
        <v>9</v>
      </c>
      <c r="B148" s="2" t="s">
        <v>272</v>
      </c>
      <c r="C148" s="30">
        <f>(C136/1000)*18.8</f>
        <v>673.12311104000025</v>
      </c>
      <c r="D148" s="29">
        <f>(D136/1000)*18.8</f>
        <v>1121.8718517333334</v>
      </c>
      <c r="E148" s="89">
        <f>(E136/1000)*18.8</f>
        <v>1682.8077776000002</v>
      </c>
      <c r="F148" s="90"/>
      <c r="G148" s="91"/>
      <c r="H148" s="92" t="s">
        <v>232</v>
      </c>
      <c r="I148" s="93"/>
      <c r="J148" s="93"/>
      <c r="K148" s="94"/>
      <c r="L148" s="75">
        <f>C136/1000*22.6</f>
        <v>809.17991008000024</v>
      </c>
      <c r="M148" s="75">
        <f>D136/1000*22.6</f>
        <v>1348.6331834666669</v>
      </c>
      <c r="N148" s="77">
        <f>E136/1000*22.6</f>
        <v>2022.9497752000002</v>
      </c>
      <c r="O148" s="147" t="s">
        <v>362</v>
      </c>
      <c r="P148" s="148"/>
      <c r="Q148" s="149"/>
    </row>
    <row r="149" spans="1:17">
      <c r="A149" s="124"/>
      <c r="B149" s="2" t="s">
        <v>230</v>
      </c>
      <c r="C149" s="30">
        <f>(C136/1000)*17.5</f>
        <v>626.57736400000022</v>
      </c>
      <c r="D149" s="29">
        <f>(D136/1000)*17.5</f>
        <v>1044.2956066666668</v>
      </c>
      <c r="E149" s="89">
        <f>(E136/1000)*17.5</f>
        <v>1566.4434100000001</v>
      </c>
      <c r="F149" s="90"/>
      <c r="G149" s="91"/>
      <c r="H149" s="95"/>
      <c r="I149" s="86"/>
      <c r="J149" s="86"/>
      <c r="K149" s="96"/>
      <c r="L149" s="3"/>
      <c r="M149" s="3"/>
      <c r="N149" s="76"/>
      <c r="O149" s="153"/>
      <c r="P149" s="143"/>
      <c r="Q149" s="154"/>
    </row>
    <row r="150" spans="1:17" ht="45">
      <c r="A150" s="124"/>
      <c r="B150" s="2" t="s">
        <v>231</v>
      </c>
      <c r="C150" s="29">
        <f>(C137/1000)*18.8</f>
        <v>774.9841167200002</v>
      </c>
      <c r="D150" s="29">
        <f>(D137/1000)*18.8</f>
        <v>1291.6401945333334</v>
      </c>
      <c r="E150" s="89">
        <f>(E137/1000)*18.8</f>
        <v>1937.4602918000003</v>
      </c>
      <c r="F150" s="90"/>
      <c r="G150" s="91"/>
      <c r="H150" s="95"/>
      <c r="I150" s="86"/>
      <c r="J150" s="86"/>
      <c r="K150" s="96"/>
      <c r="L150" s="75">
        <f>C137/1000*22.6</f>
        <v>931.62984244000029</v>
      </c>
      <c r="M150" s="75">
        <f>D137/1000*22.6</f>
        <v>1552.7164040666669</v>
      </c>
      <c r="N150" s="77">
        <f>E137/1000*22.6</f>
        <v>2329.0746061000004</v>
      </c>
      <c r="O150" s="153"/>
      <c r="P150" s="143"/>
      <c r="Q150" s="154"/>
    </row>
    <row r="151" spans="1:17">
      <c r="A151" s="124"/>
      <c r="B151" s="2" t="s">
        <v>230</v>
      </c>
      <c r="C151" s="29">
        <f>(C137/1000)*17.5</f>
        <v>721.39478950000012</v>
      </c>
      <c r="D151" s="29">
        <f>(D137/1000)*17.5</f>
        <v>1202.3246491666669</v>
      </c>
      <c r="E151" s="89">
        <f>(E137/1000)*17.5</f>
        <v>1803.4869737500003</v>
      </c>
      <c r="F151" s="90"/>
      <c r="G151" s="91"/>
      <c r="H151" s="97"/>
      <c r="I151" s="98"/>
      <c r="J151" s="98"/>
      <c r="K151" s="99"/>
      <c r="L151" s="69"/>
      <c r="M151" s="69"/>
      <c r="N151" s="3"/>
      <c r="O151" s="150"/>
      <c r="P151" s="151"/>
      <c r="Q151" s="152"/>
    </row>
    <row r="152" spans="1:17" ht="60">
      <c r="A152" s="124">
        <v>10</v>
      </c>
      <c r="B152" s="2" t="s">
        <v>233</v>
      </c>
      <c r="C152" s="31">
        <f t="shared" ref="C152:E153" si="7">(C136/1000)*0.1</f>
        <v>3.580442080000001</v>
      </c>
      <c r="D152" s="31">
        <f t="shared" si="7"/>
        <v>5.9674034666666671</v>
      </c>
      <c r="E152" s="125">
        <f t="shared" si="7"/>
        <v>8.9511052000000007</v>
      </c>
      <c r="F152" s="126"/>
      <c r="G152" s="127"/>
      <c r="H152" s="50"/>
    </row>
    <row r="153" spans="1:17" ht="30">
      <c r="A153" s="124"/>
      <c r="B153" s="2" t="s">
        <v>234</v>
      </c>
      <c r="C153" s="31">
        <f t="shared" si="7"/>
        <v>4.1222559400000014</v>
      </c>
      <c r="D153" s="31">
        <f t="shared" si="7"/>
        <v>6.8704265666666675</v>
      </c>
      <c r="E153" s="101">
        <f t="shared" si="7"/>
        <v>10.305639850000002</v>
      </c>
      <c r="F153" s="102"/>
      <c r="G153" s="103"/>
      <c r="H153" s="50"/>
    </row>
    <row r="154" spans="1:17" ht="60">
      <c r="A154" s="124">
        <v>11</v>
      </c>
      <c r="B154" s="2" t="s">
        <v>235</v>
      </c>
      <c r="C154" s="29">
        <f>(C136/1000)*10</f>
        <v>358.04420800000008</v>
      </c>
      <c r="D154" s="29">
        <f>D136/1000*10</f>
        <v>596.74034666666671</v>
      </c>
      <c r="E154" s="104">
        <f>E136/1000*10</f>
        <v>895.11052000000007</v>
      </c>
      <c r="F154" s="105"/>
      <c r="G154" s="106"/>
      <c r="H154" s="47"/>
    </row>
    <row r="155" spans="1:17" ht="30">
      <c r="A155" s="124"/>
      <c r="B155" s="2" t="s">
        <v>236</v>
      </c>
      <c r="C155" s="29">
        <f>C137/1000*10</f>
        <v>412.22559400000011</v>
      </c>
      <c r="D155" s="29">
        <f>D137/1000*10</f>
        <v>687.04265666666674</v>
      </c>
      <c r="E155" s="104">
        <f>E137/1000*10</f>
        <v>1030.5639850000002</v>
      </c>
      <c r="F155" s="105"/>
      <c r="G155" s="106"/>
      <c r="H155" s="47"/>
    </row>
    <row r="156" spans="1:17" ht="75">
      <c r="A156" s="124">
        <v>12</v>
      </c>
      <c r="B156" s="2" t="s">
        <v>237</v>
      </c>
      <c r="C156" s="29">
        <f t="shared" ref="C156:E157" si="8">C136/1000*0.9</f>
        <v>32.223978720000012</v>
      </c>
      <c r="D156" s="29">
        <f t="shared" si="8"/>
        <v>53.706631200000004</v>
      </c>
      <c r="E156" s="104">
        <f t="shared" si="8"/>
        <v>80.559946800000006</v>
      </c>
      <c r="F156" s="105"/>
      <c r="G156" s="106"/>
      <c r="H156" s="92" t="s">
        <v>239</v>
      </c>
      <c r="I156" s="93"/>
      <c r="J156" s="93"/>
      <c r="K156" s="94"/>
      <c r="L156" s="51"/>
      <c r="M156" s="51"/>
    </row>
    <row r="157" spans="1:17" ht="30">
      <c r="A157" s="124"/>
      <c r="B157" s="2" t="s">
        <v>238</v>
      </c>
      <c r="C157" s="29">
        <f t="shared" si="8"/>
        <v>37.100303460000006</v>
      </c>
      <c r="D157" s="29">
        <f t="shared" si="8"/>
        <v>61.833839100000006</v>
      </c>
      <c r="E157" s="104">
        <f t="shared" si="8"/>
        <v>92.750758650000009</v>
      </c>
      <c r="F157" s="105"/>
      <c r="G157" s="106"/>
      <c r="H157" s="97"/>
      <c r="I157" s="98"/>
      <c r="J157" s="98"/>
      <c r="K157" s="99"/>
      <c r="L157" s="51"/>
      <c r="M157" s="51"/>
    </row>
    <row r="158" spans="1:17" ht="45">
      <c r="A158" s="124">
        <v>13</v>
      </c>
      <c r="B158" s="2" t="s">
        <v>242</v>
      </c>
      <c r="C158" s="29">
        <f t="shared" ref="C158:E159" si="9">C136/1000*80</f>
        <v>2864.3536640000007</v>
      </c>
      <c r="D158" s="29">
        <f t="shared" si="9"/>
        <v>4773.9227733333337</v>
      </c>
      <c r="E158" s="104">
        <f t="shared" si="9"/>
        <v>7160.8841600000005</v>
      </c>
      <c r="F158" s="105"/>
      <c r="G158" s="106"/>
      <c r="H158" s="47"/>
      <c r="I158" s="26"/>
      <c r="J158" s="26"/>
      <c r="K158" s="26"/>
      <c r="L158" s="26"/>
      <c r="M158" s="26"/>
    </row>
    <row r="159" spans="1:17" ht="30">
      <c r="A159" s="124"/>
      <c r="B159" s="2" t="s">
        <v>236</v>
      </c>
      <c r="C159" s="29">
        <f t="shared" si="9"/>
        <v>3297.8047520000009</v>
      </c>
      <c r="D159" s="29">
        <f t="shared" si="9"/>
        <v>5496.341253333334</v>
      </c>
      <c r="E159" s="104">
        <f t="shared" si="9"/>
        <v>8244.5118800000018</v>
      </c>
      <c r="F159" s="105"/>
      <c r="G159" s="106"/>
      <c r="H159" s="47"/>
      <c r="I159" s="26"/>
      <c r="J159" s="26"/>
      <c r="K159" s="26"/>
      <c r="L159" s="26"/>
      <c r="M159" s="26"/>
    </row>
    <row r="160" spans="1:17" ht="45">
      <c r="A160" s="124">
        <v>14</v>
      </c>
      <c r="B160" s="2" t="s">
        <v>243</v>
      </c>
      <c r="C160" s="29">
        <f t="shared" ref="C160:E161" si="10">C136/1000*10</f>
        <v>358.04420800000008</v>
      </c>
      <c r="D160" s="29">
        <f t="shared" si="10"/>
        <v>596.74034666666671</v>
      </c>
      <c r="E160" s="104">
        <f t="shared" si="10"/>
        <v>895.11052000000007</v>
      </c>
      <c r="F160" s="105"/>
      <c r="G160" s="106"/>
      <c r="H160" s="47"/>
      <c r="I160" s="26"/>
      <c r="J160" s="26"/>
      <c r="K160" s="26"/>
      <c r="L160" s="26"/>
      <c r="M160" s="26"/>
    </row>
    <row r="161" spans="1:17" ht="30">
      <c r="A161" s="124"/>
      <c r="B161" s="2" t="s">
        <v>244</v>
      </c>
      <c r="C161" s="29">
        <f t="shared" si="10"/>
        <v>412.22559400000011</v>
      </c>
      <c r="D161" s="29">
        <f t="shared" si="10"/>
        <v>687.04265666666674</v>
      </c>
      <c r="E161" s="104">
        <f t="shared" si="10"/>
        <v>1030.5639850000002</v>
      </c>
      <c r="F161" s="105"/>
      <c r="G161" s="106"/>
      <c r="H161" s="47"/>
      <c r="I161" s="26"/>
      <c r="J161" s="26"/>
      <c r="K161" s="26"/>
      <c r="L161" s="26"/>
      <c r="M161" s="26"/>
    </row>
    <row r="162" spans="1:17" ht="60">
      <c r="A162" s="124">
        <v>15</v>
      </c>
      <c r="B162" s="2" t="s">
        <v>240</v>
      </c>
      <c r="C162" s="31">
        <f t="shared" ref="C162:E163" si="11">C136/1000*0.2</f>
        <v>7.1608841600000019</v>
      </c>
      <c r="D162" s="31">
        <f t="shared" si="11"/>
        <v>11.934806933333334</v>
      </c>
      <c r="E162" s="101">
        <f t="shared" si="11"/>
        <v>17.902210400000001</v>
      </c>
      <c r="F162" s="102"/>
      <c r="G162" s="103"/>
      <c r="H162" s="100" t="s">
        <v>247</v>
      </c>
      <c r="I162" s="100"/>
      <c r="J162" s="100"/>
      <c r="K162" s="100"/>
      <c r="L162" s="51"/>
      <c r="M162" s="51"/>
    </row>
    <row r="163" spans="1:17" ht="30">
      <c r="A163" s="124"/>
      <c r="B163" s="2" t="s">
        <v>241</v>
      </c>
      <c r="C163" s="31">
        <f t="shared" si="11"/>
        <v>8.2445118800000028</v>
      </c>
      <c r="D163" s="31">
        <f t="shared" si="11"/>
        <v>13.740853133333335</v>
      </c>
      <c r="E163" s="101">
        <f t="shared" si="11"/>
        <v>20.611279700000004</v>
      </c>
      <c r="F163" s="102"/>
      <c r="G163" s="103"/>
      <c r="H163" s="100"/>
      <c r="I163" s="100"/>
      <c r="J163" s="100"/>
      <c r="K163" s="100"/>
      <c r="L163" s="51"/>
      <c r="M163" s="51"/>
    </row>
    <row r="164" spans="1:17" ht="60" customHeight="1">
      <c r="A164" s="124">
        <v>16</v>
      </c>
      <c r="B164" s="2" t="s">
        <v>245</v>
      </c>
      <c r="C164" s="29">
        <f t="shared" ref="C164:E165" si="12">C136/1000*120</f>
        <v>4296.5304960000012</v>
      </c>
      <c r="D164" s="29">
        <f t="shared" si="12"/>
        <v>7160.8841600000005</v>
      </c>
      <c r="E164" s="104">
        <f t="shared" si="12"/>
        <v>10741.32624</v>
      </c>
      <c r="F164" s="105"/>
      <c r="G164" s="106"/>
      <c r="H164" s="47"/>
    </row>
    <row r="165" spans="1:17" ht="30">
      <c r="A165" s="124"/>
      <c r="B165" s="2" t="s">
        <v>236</v>
      </c>
      <c r="C165" s="29">
        <f t="shared" si="12"/>
        <v>4946.7071280000009</v>
      </c>
      <c r="D165" s="29">
        <f t="shared" si="12"/>
        <v>8244.51188</v>
      </c>
      <c r="E165" s="104">
        <f t="shared" si="12"/>
        <v>12366.767820000001</v>
      </c>
      <c r="F165" s="105"/>
      <c r="G165" s="106"/>
      <c r="H165" s="47"/>
    </row>
    <row r="166" spans="1:17" ht="66" customHeight="1">
      <c r="A166" s="124">
        <v>17</v>
      </c>
      <c r="B166" s="2" t="s">
        <v>246</v>
      </c>
      <c r="C166" s="29">
        <f t="shared" ref="C166:E167" si="13">C136/1000*20</f>
        <v>716.08841600000017</v>
      </c>
      <c r="D166" s="29">
        <f t="shared" si="13"/>
        <v>1193.4806933333334</v>
      </c>
      <c r="E166" s="104">
        <f t="shared" si="13"/>
        <v>1790.2210400000001</v>
      </c>
      <c r="F166" s="105"/>
      <c r="G166" s="106"/>
      <c r="H166" s="47"/>
    </row>
    <row r="167" spans="1:17" ht="30">
      <c r="A167" s="124"/>
      <c r="B167" s="2" t="s">
        <v>236</v>
      </c>
      <c r="C167" s="29">
        <f t="shared" si="13"/>
        <v>824.45118800000023</v>
      </c>
      <c r="D167" s="29">
        <f t="shared" si="13"/>
        <v>1374.0853133333335</v>
      </c>
      <c r="E167" s="104">
        <f t="shared" si="13"/>
        <v>2061.1279700000005</v>
      </c>
      <c r="F167" s="105"/>
      <c r="G167" s="106"/>
      <c r="H167" s="47"/>
    </row>
    <row r="168" spans="1:17" ht="29.25" customHeight="1">
      <c r="A168" s="124">
        <v>18</v>
      </c>
      <c r="B168" s="2" t="s">
        <v>248</v>
      </c>
      <c r="C168" s="29">
        <f t="shared" ref="C168:E169" si="14">C136/100*30</f>
        <v>10741.326240000002</v>
      </c>
      <c r="D168" s="29">
        <f t="shared" si="14"/>
        <v>17902.2104</v>
      </c>
      <c r="E168" s="104">
        <f t="shared" si="14"/>
        <v>26853.315600000002</v>
      </c>
      <c r="F168" s="105"/>
      <c r="G168" s="106"/>
      <c r="H168" s="100" t="s">
        <v>249</v>
      </c>
      <c r="I168" s="100"/>
      <c r="J168" s="100"/>
      <c r="K168" s="100"/>
      <c r="L168" s="74">
        <f>(C136/1000)*420</f>
        <v>15037.856736000003</v>
      </c>
      <c r="M168" s="74">
        <f>(D136/1000)*420</f>
        <v>25063.094560000001</v>
      </c>
      <c r="N168" s="78">
        <f>(E136/1000)*420</f>
        <v>37594.641840000004</v>
      </c>
      <c r="O168" s="146" t="s">
        <v>360</v>
      </c>
      <c r="P168" s="146"/>
      <c r="Q168" s="146"/>
    </row>
    <row r="169" spans="1:17" ht="31.5" customHeight="1">
      <c r="A169" s="124"/>
      <c r="B169" s="2" t="s">
        <v>234</v>
      </c>
      <c r="C169" s="29">
        <f t="shared" si="14"/>
        <v>12366.767820000001</v>
      </c>
      <c r="D169" s="29">
        <f t="shared" si="14"/>
        <v>20611.279700000003</v>
      </c>
      <c r="E169" s="104">
        <f t="shared" si="14"/>
        <v>30916.919549999999</v>
      </c>
      <c r="F169" s="105"/>
      <c r="G169" s="106"/>
      <c r="H169" s="100"/>
      <c r="I169" s="100"/>
      <c r="J169" s="100"/>
      <c r="K169" s="100"/>
      <c r="L169" s="74">
        <f>(C137/1000)*420</f>
        <v>17313.474948000003</v>
      </c>
      <c r="M169" s="74">
        <f>(D137/1000)*420</f>
        <v>28855.791580000001</v>
      </c>
      <c r="N169" s="78">
        <f>E137/1000*420</f>
        <v>43283.687370000007</v>
      </c>
      <c r="O169" s="146"/>
      <c r="P169" s="146"/>
      <c r="Q169" s="146"/>
    </row>
    <row r="170" spans="1:17" ht="60" customHeight="1">
      <c r="A170" s="124">
        <v>19</v>
      </c>
      <c r="B170" s="2" t="s">
        <v>250</v>
      </c>
      <c r="C170" s="29">
        <f>C168*0.9</f>
        <v>9667.1936160000023</v>
      </c>
      <c r="D170" s="29">
        <f t="shared" ref="C170:E171" si="15">D168*0.9</f>
        <v>16111.98936</v>
      </c>
      <c r="E170" s="104">
        <f t="shared" si="15"/>
        <v>24167.984040000003</v>
      </c>
      <c r="F170" s="105"/>
      <c r="G170" s="106"/>
      <c r="H170" s="47"/>
    </row>
    <row r="171" spans="1:17" ht="30" customHeight="1">
      <c r="A171" s="124"/>
      <c r="B171" s="2" t="s">
        <v>251</v>
      </c>
      <c r="C171" s="29">
        <f t="shared" si="15"/>
        <v>11130.091038</v>
      </c>
      <c r="D171" s="29">
        <f t="shared" si="15"/>
        <v>18550.151730000001</v>
      </c>
      <c r="E171" s="104">
        <f t="shared" si="15"/>
        <v>27825.227595</v>
      </c>
      <c r="F171" s="105"/>
      <c r="G171" s="106"/>
      <c r="H171" s="47"/>
    </row>
    <row r="172" spans="1:17">
      <c r="A172" s="124">
        <v>20</v>
      </c>
      <c r="B172" s="130" t="s">
        <v>252</v>
      </c>
      <c r="C172" s="130"/>
      <c r="D172" s="130"/>
      <c r="E172" s="130"/>
      <c r="F172" s="130"/>
      <c r="G172" s="130"/>
      <c r="H172" s="3">
        <f>I124*20.9</f>
        <v>0</v>
      </c>
      <c r="I172" s="129" t="s">
        <v>256</v>
      </c>
      <c r="J172" s="129"/>
      <c r="K172" s="129"/>
      <c r="L172" s="129"/>
      <c r="M172" s="129"/>
      <c r="N172" s="129"/>
      <c r="O172" s="129"/>
    </row>
    <row r="173" spans="1:17">
      <c r="A173" s="124"/>
      <c r="B173" s="130" t="s">
        <v>253</v>
      </c>
      <c r="C173" s="130"/>
      <c r="D173" s="130"/>
      <c r="E173" s="130"/>
      <c r="F173" s="130"/>
      <c r="G173" s="130"/>
      <c r="H173" s="3">
        <f>I125*20.9</f>
        <v>0</v>
      </c>
      <c r="I173" s="129"/>
      <c r="J173" s="129"/>
      <c r="K173" s="129"/>
      <c r="L173" s="129"/>
      <c r="M173" s="129"/>
      <c r="N173" s="129"/>
      <c r="O173" s="129"/>
    </row>
    <row r="174" spans="1:17">
      <c r="A174" s="124"/>
      <c r="B174" s="130" t="s">
        <v>254</v>
      </c>
      <c r="C174" s="130"/>
      <c r="D174" s="130"/>
      <c r="E174" s="130"/>
      <c r="F174" s="130"/>
      <c r="G174" s="130"/>
      <c r="H174" s="3">
        <f>I126*20.9</f>
        <v>7061324.9959999993</v>
      </c>
      <c r="I174" s="129"/>
      <c r="J174" s="129"/>
      <c r="K174" s="129"/>
      <c r="L174" s="129"/>
      <c r="M174" s="129"/>
      <c r="N174" s="129"/>
      <c r="O174" s="129"/>
    </row>
    <row r="175" spans="1:17">
      <c r="A175" s="124">
        <v>21</v>
      </c>
      <c r="B175" s="130" t="s">
        <v>255</v>
      </c>
      <c r="C175" s="130"/>
      <c r="D175" s="130"/>
      <c r="E175" s="130"/>
      <c r="F175" s="130"/>
      <c r="G175" s="130"/>
      <c r="H175" s="3">
        <f>I124*55</f>
        <v>0</v>
      </c>
      <c r="I175" s="129" t="s">
        <v>257</v>
      </c>
      <c r="J175" s="129"/>
      <c r="K175" s="129"/>
      <c r="L175" s="129"/>
      <c r="M175" s="129"/>
      <c r="N175" s="129"/>
      <c r="O175" s="129"/>
    </row>
    <row r="176" spans="1:17">
      <c r="A176" s="124"/>
      <c r="B176" s="137" t="s">
        <v>253</v>
      </c>
      <c r="C176" s="137"/>
      <c r="D176" s="137"/>
      <c r="E176" s="137"/>
      <c r="F176" s="137"/>
      <c r="G176" s="137"/>
      <c r="H176" s="3">
        <f>I125*55</f>
        <v>0</v>
      </c>
      <c r="I176" s="129"/>
      <c r="J176" s="129"/>
      <c r="K176" s="129"/>
      <c r="L176" s="129"/>
      <c r="M176" s="129"/>
      <c r="N176" s="129"/>
      <c r="O176" s="129"/>
    </row>
    <row r="177" spans="1:15">
      <c r="A177" s="124"/>
      <c r="B177" s="137" t="s">
        <v>254</v>
      </c>
      <c r="C177" s="137"/>
      <c r="D177" s="137"/>
      <c r="E177" s="137"/>
      <c r="F177" s="137"/>
      <c r="G177" s="137"/>
      <c r="H177" s="3">
        <f>I126*55</f>
        <v>18582434.199999999</v>
      </c>
      <c r="I177" s="129"/>
      <c r="J177" s="129"/>
      <c r="K177" s="129"/>
      <c r="L177" s="129"/>
      <c r="M177" s="129"/>
      <c r="N177" s="129"/>
      <c r="O177" s="129"/>
    </row>
    <row r="182" spans="1:15">
      <c r="B182" s="161" t="s">
        <v>259</v>
      </c>
      <c r="C182" s="161"/>
      <c r="D182" s="161"/>
      <c r="E182" s="161"/>
      <c r="F182" s="161"/>
      <c r="G182" s="161"/>
    </row>
    <row r="183" spans="1:15">
      <c r="B183" t="s">
        <v>260</v>
      </c>
      <c r="C183">
        <v>825</v>
      </c>
    </row>
    <row r="184" spans="1:15" ht="15.75" thickBot="1">
      <c r="B184" t="s">
        <v>261</v>
      </c>
      <c r="C184">
        <v>900</v>
      </c>
      <c r="D184" t="s">
        <v>262</v>
      </c>
    </row>
    <row r="185" spans="1:15" ht="15.75" thickBot="1">
      <c r="B185" s="144" t="s">
        <v>369</v>
      </c>
      <c r="C185" s="145"/>
      <c r="D185" s="7">
        <f>SUM(C183:C184)</f>
        <v>1725</v>
      </c>
    </row>
    <row r="186" spans="1:15">
      <c r="B186" t="s">
        <v>263</v>
      </c>
      <c r="C186">
        <v>120</v>
      </c>
    </row>
    <row r="187" spans="1:15">
      <c r="B187" t="s">
        <v>264</v>
      </c>
      <c r="C187">
        <v>220</v>
      </c>
    </row>
    <row r="188" spans="1:15">
      <c r="B188" t="s">
        <v>265</v>
      </c>
      <c r="C188">
        <v>220</v>
      </c>
    </row>
    <row r="189" spans="1:15">
      <c r="B189" t="s">
        <v>365</v>
      </c>
      <c r="C189">
        <v>140</v>
      </c>
    </row>
    <row r="190" spans="1:15">
      <c r="B190" t="s">
        <v>367</v>
      </c>
      <c r="C190">
        <v>115</v>
      </c>
    </row>
    <row r="191" spans="1:15" ht="15.75" thickBot="1">
      <c r="B191" t="s">
        <v>368</v>
      </c>
      <c r="C191">
        <v>120</v>
      </c>
    </row>
    <row r="192" spans="1:15" ht="15.75" thickBot="1">
      <c r="B192" s="144" t="s">
        <v>370</v>
      </c>
      <c r="C192" s="145"/>
      <c r="D192" s="7">
        <f>SUM(C186:C191)</f>
        <v>935</v>
      </c>
    </row>
    <row r="193" spans="1:14">
      <c r="B193" s="161" t="s">
        <v>266</v>
      </c>
      <c r="C193" s="161"/>
    </row>
    <row r="194" spans="1:14">
      <c r="B194" t="s">
        <v>267</v>
      </c>
      <c r="C194">
        <v>1100</v>
      </c>
    </row>
    <row r="195" spans="1:14">
      <c r="B195" t="s">
        <v>267</v>
      </c>
      <c r="C195">
        <v>900</v>
      </c>
    </row>
    <row r="196" spans="1:14">
      <c r="B196" t="s">
        <v>267</v>
      </c>
      <c r="C196">
        <v>1125</v>
      </c>
    </row>
    <row r="197" spans="1:14" ht="15.75" thickBot="1">
      <c r="B197" t="s">
        <v>366</v>
      </c>
      <c r="C197">
        <v>550</v>
      </c>
    </row>
    <row r="198" spans="1:14" ht="15.75" thickBot="1">
      <c r="A198" s="144" t="s">
        <v>371</v>
      </c>
      <c r="B198" s="144"/>
      <c r="C198" s="145"/>
      <c r="D198" s="7">
        <f>SUM(C194:C197)</f>
        <v>3675</v>
      </c>
    </row>
    <row r="199" spans="1:14">
      <c r="B199" t="s">
        <v>268</v>
      </c>
      <c r="C199">
        <v>150</v>
      </c>
    </row>
    <row r="200" spans="1:14">
      <c r="B200" t="s">
        <v>268</v>
      </c>
      <c r="C200">
        <v>120</v>
      </c>
    </row>
    <row r="201" spans="1:14">
      <c r="B201" t="s">
        <v>268</v>
      </c>
      <c r="C201">
        <v>120</v>
      </c>
    </row>
    <row r="202" spans="1:14" ht="15.75" customHeight="1" thickBot="1">
      <c r="B202" t="s">
        <v>268</v>
      </c>
      <c r="C202">
        <v>120</v>
      </c>
    </row>
    <row r="203" spans="1:14" ht="17.25" customHeight="1" thickBot="1">
      <c r="A203" s="144" t="s">
        <v>372</v>
      </c>
      <c r="B203" s="144"/>
      <c r="C203" s="145"/>
      <c r="D203" s="7">
        <f>SUM(C199:C202)</f>
        <v>510</v>
      </c>
    </row>
    <row r="204" spans="1:14" ht="15.75" thickBot="1"/>
    <row r="205" spans="1:14" ht="33.75" customHeight="1" thickBot="1">
      <c r="B205" s="52" t="s">
        <v>269</v>
      </c>
      <c r="C205" s="38">
        <f>D185+D198</f>
        <v>5400</v>
      </c>
      <c r="D205" s="83" t="s">
        <v>286</v>
      </c>
      <c r="E205" s="84"/>
      <c r="F205" s="36">
        <f>C142</f>
        <v>5012.6189120000017</v>
      </c>
      <c r="G205" s="79">
        <f>E143</f>
        <v>14427.895790000002</v>
      </c>
      <c r="H205" s="142" t="s">
        <v>271</v>
      </c>
      <c r="I205" s="143"/>
      <c r="J205" s="143"/>
      <c r="K205" s="65"/>
    </row>
    <row r="206" spans="1:14" ht="32.25" customHeight="1" thickBot="1">
      <c r="B206" t="s">
        <v>270</v>
      </c>
      <c r="C206" s="38">
        <f>D192+D203</f>
        <v>1445</v>
      </c>
      <c r="D206" s="83" t="s">
        <v>286</v>
      </c>
      <c r="E206" s="84"/>
      <c r="F206" s="36">
        <f>C144</f>
        <v>1432.1768320000003</v>
      </c>
      <c r="G206" s="80">
        <f>E145</f>
        <v>4122.2559400000009</v>
      </c>
      <c r="H206" s="142" t="s">
        <v>271</v>
      </c>
      <c r="I206" s="143"/>
      <c r="J206" s="143"/>
      <c r="K206" s="65"/>
      <c r="L206" s="48"/>
      <c r="M206" s="48"/>
      <c r="N206" s="48"/>
    </row>
    <row r="207" spans="1:14" ht="15" customHeight="1">
      <c r="C207" s="66"/>
      <c r="L207" s="48"/>
      <c r="M207" s="48"/>
      <c r="N207" s="48"/>
    </row>
    <row r="208" spans="1:14" ht="15.75" thickBot="1">
      <c r="B208" s="53" t="s">
        <v>273</v>
      </c>
      <c r="C208" s="66"/>
    </row>
    <row r="209" spans="2:14" ht="35.25" customHeight="1" thickBot="1">
      <c r="B209" s="33" t="s">
        <v>275</v>
      </c>
      <c r="C209" s="38">
        <v>480</v>
      </c>
      <c r="D209" s="83" t="s">
        <v>276</v>
      </c>
      <c r="E209" s="84"/>
      <c r="F209" s="36">
        <f>C148</f>
        <v>673.12311104000025</v>
      </c>
      <c r="G209" s="81">
        <f>E150</f>
        <v>1937.4602918000003</v>
      </c>
      <c r="H209" s="85" t="s">
        <v>277</v>
      </c>
      <c r="I209" s="86"/>
      <c r="J209" s="86"/>
      <c r="K209" s="67"/>
    </row>
    <row r="210" spans="2:14" ht="28.5" customHeight="1" thickBot="1">
      <c r="B210" s="33" t="s">
        <v>274</v>
      </c>
      <c r="C210" s="38">
        <v>120</v>
      </c>
      <c r="D210" s="83"/>
      <c r="E210" s="84"/>
      <c r="F210" s="36">
        <f>C149</f>
        <v>626.57736400000022</v>
      </c>
      <c r="G210" s="81">
        <f>E151</f>
        <v>1803.4869737500003</v>
      </c>
      <c r="H210" s="85"/>
      <c r="I210" s="86"/>
      <c r="J210" s="86"/>
      <c r="K210" s="67"/>
      <c r="L210" s="54"/>
      <c r="M210" s="54"/>
      <c r="N210" s="54"/>
    </row>
    <row r="211" spans="2:14">
      <c r="C211" s="66"/>
      <c r="H211" s="35"/>
      <c r="L211" s="54"/>
      <c r="M211" s="54"/>
      <c r="N211" s="54"/>
    </row>
    <row r="212" spans="2:14" ht="15.75" thickBot="1">
      <c r="B212" s="53" t="s">
        <v>278</v>
      </c>
      <c r="C212" s="66"/>
      <c r="D212" s="68"/>
      <c r="E212" s="68"/>
      <c r="F212" s="68"/>
      <c r="G212" s="68"/>
      <c r="H212" s="35"/>
    </row>
    <row r="213" spans="2:14" ht="60" customHeight="1" thickBot="1">
      <c r="B213" s="48" t="s">
        <v>279</v>
      </c>
      <c r="C213" s="38">
        <v>7000</v>
      </c>
      <c r="D213" s="83" t="s">
        <v>280</v>
      </c>
      <c r="E213" s="84"/>
      <c r="F213" s="36">
        <f>C168</f>
        <v>10741.326240000002</v>
      </c>
      <c r="G213" s="81">
        <f>E169</f>
        <v>30916.919549999999</v>
      </c>
      <c r="H213" s="85" t="s">
        <v>281</v>
      </c>
      <c r="I213" s="86"/>
      <c r="J213" s="86"/>
      <c r="K213" s="86"/>
    </row>
    <row r="214" spans="2:14">
      <c r="C214" s="32"/>
      <c r="H214" s="35"/>
      <c r="L214" s="33"/>
    </row>
    <row r="215" spans="2:14" ht="15.75" thickBot="1">
      <c r="B215" s="53" t="s">
        <v>282</v>
      </c>
      <c r="C215" s="32"/>
      <c r="H215" s="35"/>
    </row>
    <row r="216" spans="2:14" ht="45.75" customHeight="1" thickBot="1">
      <c r="B216" s="33" t="s">
        <v>283</v>
      </c>
      <c r="C216" s="38">
        <v>4</v>
      </c>
      <c r="D216" s="83" t="s">
        <v>284</v>
      </c>
      <c r="E216" s="87"/>
      <c r="F216" s="37">
        <f>C162</f>
        <v>7.1608841600000019</v>
      </c>
      <c r="G216" s="82">
        <f>E163</f>
        <v>20.611279700000004</v>
      </c>
      <c r="H216" s="85" t="s">
        <v>285</v>
      </c>
      <c r="I216" s="88"/>
      <c r="J216" s="88"/>
      <c r="K216" s="88"/>
    </row>
    <row r="217" spans="2:14">
      <c r="L217" s="48"/>
    </row>
  </sheetData>
  <mergeCells count="105">
    <mergeCell ref="L134:Q137"/>
    <mergeCell ref="H205:J205"/>
    <mergeCell ref="H206:J206"/>
    <mergeCell ref="D205:E205"/>
    <mergeCell ref="D206:E206"/>
    <mergeCell ref="B185:C185"/>
    <mergeCell ref="B192:C192"/>
    <mergeCell ref="A198:C198"/>
    <mergeCell ref="A203:C203"/>
    <mergeCell ref="O168:Q169"/>
    <mergeCell ref="O144:Q145"/>
    <mergeCell ref="O148:Q151"/>
    <mergeCell ref="O142:Q143"/>
    <mergeCell ref="B193:C193"/>
    <mergeCell ref="A175:A177"/>
    <mergeCell ref="A154:A155"/>
    <mergeCell ref="A170:A171"/>
    <mergeCell ref="A168:A169"/>
    <mergeCell ref="B182:G182"/>
    <mergeCell ref="A162:A163"/>
    <mergeCell ref="A158:A159"/>
    <mergeCell ref="A160:A161"/>
    <mergeCell ref="A172:A174"/>
    <mergeCell ref="A164:A165"/>
    <mergeCell ref="I106:K108"/>
    <mergeCell ref="I175:O177"/>
    <mergeCell ref="B172:G172"/>
    <mergeCell ref="B173:G173"/>
    <mergeCell ref="B174:G174"/>
    <mergeCell ref="I172:O174"/>
    <mergeCell ref="E149:G149"/>
    <mergeCell ref="E150:G150"/>
    <mergeCell ref="B138:G138"/>
    <mergeCell ref="B139:G139"/>
    <mergeCell ref="E140:G140"/>
    <mergeCell ref="E141:G141"/>
    <mergeCell ref="E168:G168"/>
    <mergeCell ref="E171:G171"/>
    <mergeCell ref="B175:G175"/>
    <mergeCell ref="B177:G177"/>
    <mergeCell ref="B176:G176"/>
    <mergeCell ref="E158:G158"/>
    <mergeCell ref="E159:G159"/>
    <mergeCell ref="E160:G160"/>
    <mergeCell ref="E161:G161"/>
    <mergeCell ref="E169:G169"/>
    <mergeCell ref="E170:G170"/>
    <mergeCell ref="E136:G136"/>
    <mergeCell ref="A166:A167"/>
    <mergeCell ref="E162:G162"/>
    <mergeCell ref="A144:A145"/>
    <mergeCell ref="A142:A143"/>
    <mergeCell ref="A152:A153"/>
    <mergeCell ref="A156:A157"/>
    <mergeCell ref="E154:G154"/>
    <mergeCell ref="E155:G155"/>
    <mergeCell ref="E156:G156"/>
    <mergeCell ref="E157:G157"/>
    <mergeCell ref="E151:G151"/>
    <mergeCell ref="E152:G152"/>
    <mergeCell ref="E153:G153"/>
    <mergeCell ref="A148:A151"/>
    <mergeCell ref="A146:A147"/>
    <mergeCell ref="E146:G146"/>
    <mergeCell ref="E147:G147"/>
    <mergeCell ref="E142:G142"/>
    <mergeCell ref="A139:A141"/>
    <mergeCell ref="H142:K143"/>
    <mergeCell ref="E143:G143"/>
    <mergeCell ref="E135:H135"/>
    <mergeCell ref="B109:G109"/>
    <mergeCell ref="E134:G134"/>
    <mergeCell ref="E133:G133"/>
    <mergeCell ref="F119:F121"/>
    <mergeCell ref="B122:G122"/>
    <mergeCell ref="B123:H123"/>
    <mergeCell ref="H136:K137"/>
    <mergeCell ref="B124:G124"/>
    <mergeCell ref="B125:G125"/>
    <mergeCell ref="B126:G126"/>
    <mergeCell ref="A132:I132"/>
    <mergeCell ref="B127:G127"/>
    <mergeCell ref="B128:G128"/>
    <mergeCell ref="B129:G129"/>
    <mergeCell ref="E137:G137"/>
    <mergeCell ref="D213:E213"/>
    <mergeCell ref="H213:K213"/>
    <mergeCell ref="D216:E216"/>
    <mergeCell ref="H216:K216"/>
    <mergeCell ref="H209:J210"/>
    <mergeCell ref="D209:E210"/>
    <mergeCell ref="E144:G144"/>
    <mergeCell ref="E145:G145"/>
    <mergeCell ref="H148:K151"/>
    <mergeCell ref="H156:K157"/>
    <mergeCell ref="H162:K163"/>
    <mergeCell ref="H168:K169"/>
    <mergeCell ref="E163:G163"/>
    <mergeCell ref="E164:G164"/>
    <mergeCell ref="E165:G165"/>
    <mergeCell ref="E166:G166"/>
    <mergeCell ref="E167:G167"/>
    <mergeCell ref="E148:G148"/>
    <mergeCell ref="H144:K145"/>
    <mergeCell ref="H146:K147"/>
  </mergeCells>
  <hyperlinks>
    <hyperlink ref="B2" r:id="rId1" display="http://www.su155.ru/ru/sale/sale_all/?bunit=205269"/>
    <hyperlink ref="B3" r:id="rId2" display="http://www.su155.ru/ru/sale/sale_all/?bunit=205270"/>
    <hyperlink ref="B4" r:id="rId3" display="http://www.su155.ru/ru/sale/sale_all/?bunit=205271"/>
    <hyperlink ref="B5" r:id="rId4" display="http://www.su155.ru/ru/sale/sale_all/?bunit=205272"/>
    <hyperlink ref="B6" r:id="rId5" display="http://www.su155.ru/ru/sale/sale_all/?bunit=205240"/>
    <hyperlink ref="B7" r:id="rId6" display="http://www.su155.ru/ru/sale/sale_all/?bunit=206359"/>
    <hyperlink ref="B8" r:id="rId7" display="http://www.su155.ru/ru/sale/sale_all/?bunit=205239"/>
    <hyperlink ref="B9" r:id="rId8" display="http://www.su155.ru/ru/sale/sale_all/?bunit=206339"/>
    <hyperlink ref="B10" r:id="rId9" display="http://www.su155.ru/ru/sale/sale_all/?bunit=503206"/>
    <hyperlink ref="B11" r:id="rId10" display="http://www.su155.ru/ru/sale/sale_all/?bunit=205210"/>
    <hyperlink ref="B12" r:id="rId11" display="http://www.su155.ru/ru/sale/sale_all/?bunit=204174"/>
    <hyperlink ref="B13" r:id="rId12" display="http://www.su155.ru/ru/sale/sale_all/?bunit=204150"/>
    <hyperlink ref="B14" r:id="rId13" display="http://www.su155.ru/ru/sale/sale_all/?bunit=204162"/>
    <hyperlink ref="B15" r:id="rId14" display="http://www.su155.ru/ru/sale/sale_all/?bunit=206353"/>
    <hyperlink ref="B16" r:id="rId15" display="http://www.su155.ru/ru/sale/sale_all/?bunit=205211"/>
    <hyperlink ref="B17" r:id="rId16" display="http://www.su155.ru/ru/sale/sale_all/?bunit=203130"/>
    <hyperlink ref="B18" r:id="rId17" display="http://www.su155.ru/ru/sale/sale_all/?bunit=204164"/>
    <hyperlink ref="B19" r:id="rId18" display="http://www.su155.ru/ru/sale/sale_all/?bunit=204152"/>
    <hyperlink ref="B20" r:id="rId19" display="http://www.su155.ru/ru/sale/sale_all/?bunit=204151"/>
    <hyperlink ref="B21" r:id="rId20" display="http://www.su155.ru/ru/sale/sale_all/?bunit=204153"/>
    <hyperlink ref="B22" r:id="rId21" display="http://www.su155.ru/ru/sale/sale_all/?bunit=204154"/>
    <hyperlink ref="B23" r:id="rId22" display="http://www.su155.ru/ru/sale/sale_all/?bunit=204155"/>
    <hyperlink ref="B24" r:id="rId23" display="http://www.su155.ru/ru/sale/sale_all/?bunit=204175"/>
    <hyperlink ref="B25" r:id="rId24" display="http://www.su155.ru/ru/sale/sale_all/?bunit=203129"/>
    <hyperlink ref="B26" r:id="rId25" display="http://www.su155.ru/ru/sale/sale_all/?bunit=204163"/>
    <hyperlink ref="B27" r:id="rId26" display="http://www.su155.ru/ru/sale/sale_all/?bunit=205241"/>
    <hyperlink ref="B28" r:id="rId27" display="http://www.su155.ru/ru/sale/sale_all/?bunit=205245"/>
    <hyperlink ref="B29" r:id="rId28" display="http://www.su155.ru/ru/sale/sale_all/?bunit=205207"/>
    <hyperlink ref="B30" r:id="rId29" display="http://www.su155.ru/ru/sale/sale_all/?bunit=205208"/>
    <hyperlink ref="B31" r:id="rId30" display="http://www.su155.ru/ru/sale/sale_all/?bunit=205285"/>
    <hyperlink ref="B32" r:id="rId31" display="http://www.su155.ru/ru/sale/sale_all/?bunit=205275"/>
    <hyperlink ref="B33" r:id="rId32" display="http://www.su155.ru/ru/sale/sale_all/?bunit=205209"/>
    <hyperlink ref="B34" r:id="rId33" display="http://www.su155.ru/ru/sale/sale_all/?bunit=206294"/>
    <hyperlink ref="B35" r:id="rId34" display="http://www.su155.ru/ru/sale/sale_all/?bunit=206351"/>
    <hyperlink ref="B36" r:id="rId35" display="http://www.su155.ru/ru/sale/sale_all/?bunit=206343"/>
    <hyperlink ref="B37" r:id="rId36" display="http://www.su155.ru/ru/sale/sale_all/?bunit=206352"/>
    <hyperlink ref="B38" r:id="rId37" display="http://www.su155.ru/ru/sale/sale_all/?bunit=206341"/>
    <hyperlink ref="B39" r:id="rId38" display="http://www.su155.ru/ru/sale/sale_all/?bunit=206353"/>
    <hyperlink ref="B40" r:id="rId39" display="http://www.su155.ru/ru/sale/sale_all/?bunit=206342"/>
    <hyperlink ref="B41" r:id="rId40" display="http://www.su155.ru/ru/sale/sale_all/?bunit=206354"/>
    <hyperlink ref="B42" r:id="rId41" display="http://www.su155.ru/ru/sale/sale_all/?bunit=206355"/>
    <hyperlink ref="B43" r:id="rId42" display="http://www.su155.ru/ru/sale/sale_all/?bunit=206356"/>
    <hyperlink ref="B44" r:id="rId43" display="http://www.su155.ru/ru/sale/sale_all/?bunit=206291"/>
    <hyperlink ref="B45" r:id="rId44" display="http://www.su155.ru/ru/sale/sale_all/?bunit=206292"/>
    <hyperlink ref="B46" r:id="rId45" display="http://www.su155.ru/ru/sale/sale_all/?bunit=206293"/>
    <hyperlink ref="B47" r:id="rId46" display="http://www.su155.ru/ru/sale/sale_all/?bunit=205243"/>
    <hyperlink ref="B48" r:id="rId47" display="http://www.su155.ru/ru/sale/sale_all/?bunit=205273"/>
    <hyperlink ref="B49" r:id="rId48" display="http://www.su155.ru/ru/sale/sale_all/?bunit=205286"/>
    <hyperlink ref="B50" r:id="rId49" display="http://www.su155.ru/ru/sale/sale_all/?bunit=205242"/>
    <hyperlink ref="B51" r:id="rId50" display="http://www.su155.ru/ru/sale/sale_all/?bunit=205244"/>
    <hyperlink ref="B52" r:id="rId51" display="http://www.su155.ru/ru/sale/sale_all/?bunit=206303"/>
    <hyperlink ref="B68" r:id="rId52" display="http://www.su155.ru/ru/sale/sale_all/?bunit=206318"/>
    <hyperlink ref="B69" r:id="rId53" display="http://www.su155.ru/ru/sale/sale_all/?bunit=206319"/>
    <hyperlink ref="B70" r:id="rId54" display="http://www.su155.ru/ru/sale/sale_all/?bunit=206320"/>
    <hyperlink ref="B71" r:id="rId55" display="http://www.su155.ru/ru/sale/sale_all/?bunit=503191"/>
    <hyperlink ref="B72" r:id="rId56" display="http://www.su155.ru/ru/sale/sale_all/?bunit=503190"/>
    <hyperlink ref="B73" r:id="rId57" display="http://www.su155.ru/ru/sale/sale_all/?bunit=206322"/>
    <hyperlink ref="B74" r:id="rId58" display="http://www.su155.ru/ru/sale/sale_all/?bunit=206323"/>
    <hyperlink ref="B75" r:id="rId59" display="http://www.su155.ru/ru/sale/sale_all/?bunit=207075"/>
    <hyperlink ref="B76" r:id="rId60" display="http://www.su155.ru/ru/sale/sale_all/?bunit=208001"/>
    <hyperlink ref="B105" r:id="rId61" display="http://www.su155.ru/ru/sale/sale_all/?bunit=206321"/>
    <hyperlink ref="B56" r:id="rId62" display="http://www.su155.ru/ru/sale/sale_all/?bunit=503198"/>
    <hyperlink ref="B57" r:id="rId63" display="http://www.su155.ru/ru/sale/sale_all/?bunit=208002"/>
    <hyperlink ref="B58" r:id="rId64" display="http://www.su155.ru/ru/sale/sale_all/?bunit=503203"/>
    <hyperlink ref="B59" r:id="rId65" display="http://www.su155.ru/ru/sale/sale_all/?bunit=503204"/>
    <hyperlink ref="A132:I132" r:id="rId66" display="Расчет нормативов исходя из общей площади застройки (цифры взяты из ТСН ПЗП-99 МО ТСН 30-303-2000 МО)"/>
  </hyperlinks>
  <printOptions gridLines="1"/>
  <pageMargins left="0.11811023622047245" right="0.11811023622047245" top="0.15748031496062992" bottom="0.35433070866141736" header="0" footer="0"/>
  <pageSetup paperSize="9" orientation="landscape" horizontalDpi="180" verticalDpi="180" r:id="rId6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2014-11-19T11:42:24Z</dcterms:modified>
</cp:coreProperties>
</file>